
<file path=[Content_Types].xml><?xml version="1.0" encoding="utf-8"?>
<Types xmlns="http://schemas.openxmlformats.org/package/2006/content-types">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929"/>
  <workbookPr/>
  <mc:AlternateContent xmlns:mc="http://schemas.openxmlformats.org/markup-compatibility/2006">
    <mc:Choice Requires="x15">
      <x15ac:absPath xmlns:x15ac="http://schemas.microsoft.com/office/spreadsheetml/2010/11/ac" url="C:\Users\friir\Downloads\"/>
    </mc:Choice>
  </mc:AlternateContent>
  <xr:revisionPtr revIDLastSave="0" documentId="13_ncr:1_{FBE83FE7-A4E9-4B2D-B959-88D499730AAA}" xr6:coauthVersionLast="47" xr6:coauthVersionMax="47" xr10:uidLastSave="{00000000-0000-0000-0000-000000000000}"/>
  <bookViews>
    <workbookView xWindow="-110" yWindow="-110" windowWidth="19420" windowHeight="11500" xr2:uid="{00000000-000D-0000-FFFF-FFFF00000000}"/>
  </bookViews>
  <sheets>
    <sheet name="HAI Model Overview" sheetId="1" r:id="rId1"/>
    <sheet name="General" sheetId="2" r:id="rId2"/>
    <sheet name="Route 1" sheetId="3" r:id="rId3"/>
    <sheet name="Route 1 Validation given inputs" sheetId="4" r:id="rId4"/>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31" i="4" l="1"/>
  <c r="A35" i="4" s="1"/>
  <c r="D30" i="4"/>
  <c r="C30" i="4"/>
  <c r="D29" i="4"/>
  <c r="C29" i="4"/>
  <c r="D28" i="4"/>
  <c r="C28" i="4"/>
  <c r="D22" i="4"/>
  <c r="D20" i="4"/>
  <c r="D14" i="4"/>
  <c r="D19" i="4" s="1"/>
  <c r="B11" i="4"/>
  <c r="B10" i="4"/>
  <c r="D21" i="4" s="1"/>
  <c r="B9" i="4"/>
  <c r="B8" i="4"/>
  <c r="B7" i="4"/>
  <c r="B6" i="4"/>
  <c r="D18" i="4" s="1"/>
  <c r="B5" i="4"/>
  <c r="D17" i="4" s="1"/>
  <c r="B4" i="4"/>
  <c r="D16" i="4" s="1"/>
  <c r="B3" i="4"/>
  <c r="D15" i="4" s="1"/>
  <c r="D23" i="4" s="1"/>
  <c r="D24" i="4" s="1"/>
  <c r="B27" i="3"/>
  <c r="S20" i="3"/>
</calcChain>
</file>

<file path=xl/sharedStrings.xml><?xml version="1.0" encoding="utf-8"?>
<sst xmlns="http://schemas.openxmlformats.org/spreadsheetml/2006/main" count="377" uniqueCount="281">
  <si>
    <t>Hillink Applicability Index (HAI) — Model Overview</t>
  </si>
  <si>
    <t>Section</t>
  </si>
  <si>
    <t>Description</t>
  </si>
  <si>
    <t>Rendered formula / notation</t>
  </si>
  <si>
    <t>Index purpose</t>
  </si>
  <si>
    <t>The HAI is a route-level MCDA score used to decide whether a candidate route should advance, advance with adaptations, or not advance.</t>
  </si>
  <si>
    <t>MCDA logic</t>
  </si>
  <si>
    <t>MCDA converts different kinds of evidence into comparable 0–1 subscores before applying weights. The model does not rely only on social need; feasibility thresholds also matter.</t>
  </si>
  <si>
    <t>Unit of analysis</t>
  </si>
  <si>
    <t>The model evaluates a candidate route, not an entire neighborhood. A candidate route links a vehicle-accessible point to a household cluster that depends on manual cargo transport.</t>
  </si>
  <si>
    <t>Core formulas</t>
  </si>
  <si>
    <t>Final HAI score</t>
  </si>
  <si>
    <t>Weighted route-level score from 0 to 100. Higher values mean stronger applicability.</t>
  </si>
  <si>
    <t>Physical Barrier Score</t>
  </si>
  <si>
    <t>Measures territorial difficulty: elevation gain, slope, stair/obstruction intensity, and access gap.</t>
  </si>
  <si>
    <t>Vertical Load Burden</t>
  </si>
  <si>
    <t>Estimates weekly vertical cargo burden in kg·m/week.</t>
  </si>
  <si>
    <t>Subscores</t>
  </si>
  <si>
    <t>Defines load burden, population served, technical feasibility, and residual risk feasibility.</t>
  </si>
  <si>
    <t>Normalization — higher priority</t>
  </si>
  <si>
    <t>Used when larger values mean higher priority, such as H, S, O, A, HH, and VLB.</t>
  </si>
  <si>
    <t>Risk feasibility</t>
  </si>
  <si>
    <t>Converts raw implementation risk into feasibility: lower risk means higher R.</t>
  </si>
  <si>
    <t>Subscores and weights</t>
  </si>
  <si>
    <t>Subscore</t>
  </si>
  <si>
    <t>Weight</t>
  </si>
  <si>
    <t>Role</t>
  </si>
  <si>
    <t>Main inputs</t>
  </si>
  <si>
    <t>Bᵢ — Physical Barrier</t>
  </si>
  <si>
    <t>30%</t>
  </si>
  <si>
    <t>Confirms territorial need.</t>
  </si>
  <si>
    <t>H, S, O, A</t>
  </si>
  <si>
    <t>Lᵢ — Load Burden</t>
  </si>
  <si>
    <t>25%</t>
  </si>
  <si>
    <t>Estimates aggregate cargo effort.</t>
  </si>
  <si>
    <t>HH, q, f, H through VLB</t>
  </si>
  <si>
    <t>Pᵢ — Population Served</t>
  </si>
  <si>
    <t>15%</t>
  </si>
  <si>
    <t>Measures local scale of benefit.</t>
  </si>
  <si>
    <t>HH</t>
  </si>
  <si>
    <t>Tᵢ — Technical Feasibility</t>
  </si>
  <si>
    <t>20%</t>
  </si>
  <si>
    <t>Ensures installability and safety.</t>
  </si>
  <si>
    <t>Traw / 25</t>
  </si>
  <si>
    <t>Rᵢ — Risk Feasibility</t>
  </si>
  <si>
    <t>10%</t>
  </si>
  <si>
    <t>Controls regulatory, environmental, and maintenance risk.</t>
  </si>
  <si>
    <t>1 − Riskraw / 25</t>
  </si>
  <si>
    <t>Decision rules</t>
  </si>
  <si>
    <t>Rule</t>
  </si>
  <si>
    <t>Threshold</t>
  </si>
  <si>
    <t>Decision</t>
  </si>
  <si>
    <t>Technical threshold</t>
  </si>
  <si>
    <t>Tᵢ &lt; 0.50</t>
  </si>
  <si>
    <t>Do not advance.</t>
  </si>
  <si>
    <t>Risk threshold</t>
  </si>
  <si>
    <t>Rᵢ &lt; 0.40</t>
  </si>
  <si>
    <t>Do not advance / major adaptation.</t>
  </si>
  <si>
    <t>Low physical applicability</t>
  </si>
  <si>
    <t>Bᵢ &lt; 0.40</t>
  </si>
  <si>
    <t>Low applicability.</t>
  </si>
  <si>
    <t>Advance</t>
  </si>
  <si>
    <t>HAIᵢ ≥ 80</t>
  </si>
  <si>
    <t>Advance.</t>
  </si>
  <si>
    <t>Advance with adaptations</t>
  </si>
  <si>
    <t>60 ≤ HAIᵢ &lt; 80</t>
  </si>
  <si>
    <t>Advance with adaptations.</t>
  </si>
  <si>
    <t>Do not advance</t>
  </si>
  <si>
    <t>HAIᵢ &lt; 60</t>
  </si>
  <si>
    <t>Do not advance at this stage.</t>
  </si>
  <si>
    <t>Source: Hillink Applicability Index – HAI.pdf. This overview summarizes the model structure only; numerical validation remains in the route validation sheet.</t>
  </si>
  <si>
    <t>Input</t>
  </si>
  <si>
    <t>Meaning</t>
  </si>
  <si>
    <t>H</t>
  </si>
  <si>
    <t>Vertical elevation gain </t>
  </si>
  <si>
    <t>S </t>
  </si>
  <si>
    <t>Average slope </t>
  </si>
  <si>
    <t>O </t>
  </si>
  <si>
    <t>Stair/obstruction intensity score </t>
  </si>
  <si>
    <t>A</t>
  </si>
  <si>
    <t>Distance to vehicle-accessible road </t>
  </si>
  <si>
    <t>Households served </t>
  </si>
  <si>
    <t>q</t>
  </si>
  <si>
    <t>Average load per trip </t>
  </si>
  <si>
    <t>f</t>
  </si>
  <si>
    <t>Trips per week </t>
  </si>
  <si>
    <t>T_raw</t>
  </si>
  <si>
    <t>Technical checklist score </t>
  </si>
  <si>
    <t>Risk_ raw</t>
  </si>
  <si>
    <t>Regulatory/environmental risk score </t>
  </si>
  <si>
    <t>Route 1</t>
  </si>
  <si>
    <t>Inputs</t>
  </si>
  <si>
    <t>Value</t>
  </si>
  <si>
    <t>Unit</t>
  </si>
  <si>
    <t>Calculating Risk_raw</t>
  </si>
  <si>
    <t>Meters</t>
  </si>
  <si>
    <t>Risk item</t>
  </si>
  <si>
    <t>Scale</t>
  </si>
  <si>
    <t>Value suggested (then total)</t>
  </si>
  <si>
    <t>Reason</t>
  </si>
  <si>
    <t>Degrees</t>
  </si>
  <si>
    <t>municipal_permission_uncertainty</t>
  </si>
  <si>
    <t>Is public/municipal permission uncertain?</t>
  </si>
  <si>
    <t>0–5</t>
  </si>
  <si>
    <t>The area already has some municipal stair interventions, indicating that public works are possible. However, residents also report limited government support, so authorization remains uncertain.</t>
  </si>
  <si>
    <t>N/A</t>
  </si>
  <si>
    <t>public_private_route_uncertainty</t>
  </si>
  <si>
    <t>Is the route’s public/private status unclear?</t>
  </si>
  <si>
    <t>The route appears to combine public stairs, informal paths, resident-built sections, and spaces adjacent to private houses. Therefore, land/status uncertainty remains moderate.</t>
  </si>
  <si>
    <t>corrosion_humidity_exposure</t>
  </si>
  <si>
    <t>Is the route exposed to humidity, corrosion, rain, or mud?</t>
  </si>
  <si>
    <t>The dominant issue is not constant humidity or corrosion, but occasional rain, mud, water pooling, and slippery surfaces. Environmental exposure exists but is not the main constraint.</t>
  </si>
  <si>
    <t>Housholds</t>
  </si>
  <si>
    <t>maintenance_uncertainty</t>
  </si>
  <si>
    <t>Is long-term maintenance responsibility unclear?</t>
  </si>
  <si>
    <t>Maintenance remains uncertain because residents report weak institutional support and limited daily mutual help. However, community cooperation during faenas and emergencies suggests some basis for shared maintenance.</t>
  </si>
  <si>
    <t>kg/trip</t>
  </si>
  <si>
    <t>misuse_vandalism_risk</t>
  </si>
  <si>
    <t>Is there risk of misuse, vandalism, or conflict?</t>
  </si>
  <si>
    <t>Residents expressed interest in the solution, which reduces expected misuse risk. Still, access rules and shared responsibility would be needed because the system would operate in a dense semi-public area.</t>
  </si>
  <si>
    <t>trips/week</t>
  </si>
  <si>
    <t>Risk raw</t>
  </si>
  <si>
    <t>Total regulatory/environmental risk score</t>
  </si>
  <si>
    <t>0-25</t>
  </si>
  <si>
    <t>Risk is moderate after mitigation, but the route requires permission, maintenance rules, and community agreement before implementation.</t>
  </si>
  <si>
    <t>Conclusion:</t>
  </si>
  <si>
    <t>Route 1 has manageable residual risk only if minimum governance conditions are met. The project should not advance as a direct installation; it should advance with adaptations, including municipal consultation, community maintenance responsibility, and clear rules of use.</t>
  </si>
  <si>
    <t>Calculating  T_raw</t>
  </si>
  <si>
    <t>Route name</t>
  </si>
  <si>
    <t>Start coordinate</t>
  </si>
  <si>
    <t>route_width</t>
  </si>
  <si>
    <t>Is there enough width?</t>
  </si>
  <si>
    <t>The route appears usable but not wide. The lower section has urban access, while the middle section is clustered and narrow. Installation would need to avoid blocking pedestrian circulation.</t>
  </si>
  <si>
    <t>End coordinate</t>
  </si>
  <si>
    <t>route_continuity</t>
  </si>
  <si>
    <t>Is the path continuous?</t>
  </si>
  <si>
    <t>The route is visually connected, but not fully continuous in infrastructure quality. It combines stairs, informal passages, steep terrain, and possibly unfinished upper segments.</t>
  </si>
  <si>
    <t>Initial notes</t>
  </si>
  <si>
    <t>anchoring_points</t>
  </si>
  <si>
    <t>Are there possible anchoring points?</t>
  </si>
  <si>
    <t>There are multiple potential anchoring opportunities: built structures at the bottom and middle sections, walls along the route, and open terrain near the top. Structural quality would still require field validation.</t>
  </si>
  <si>
    <t>loading_unloading_area</t>
  </si>
  <si>
    <t>Is there space for loading/unloading?</t>
  </si>
  <si>
    <t>The lower section appears vehicle-accessible and has enough space for loading. The upper section also has some open terrain, but final unloading space near households may be constrained.</t>
  </si>
  <si>
    <t>manageable_obstruction_risk</t>
  </si>
  <si>
    <t>Can obstruction risk be managed?</t>
  </si>
  <si>
    <t>Obstruction risk is significant because of narrow passages, dense housing, overhead wires, pedestrian use, and exposure to rain/mud. It is manageable only with careful routing and local rules of use.</t>
  </si>
  <si>
    <t>Traw</t>
  </si>
  <si>
    <t>Total technical feasibility score</t>
  </si>
  <si>
    <t>0–25</t>
  </si>
  <si>
    <t>Technically plausible, but not ready without adaptation.</t>
  </si>
  <si>
    <t>Route 1 is technically plausible but not ready without adaptation. It has vehicle access at the base, possible anchoring points, and some loading space, but narrow passages, overhead wires, irregular terrain, and pedestrian obstruction require careful design.</t>
  </si>
  <si>
    <t>Calculating H</t>
  </si>
  <si>
    <t>H_min</t>
  </si>
  <si>
    <t>Calculating A</t>
  </si>
  <si>
    <t>Calculating  q</t>
  </si>
  <si>
    <t>H_max</t>
  </si>
  <si>
    <t>Source: field report</t>
  </si>
  <si>
    <t>Source: Google Earth</t>
  </si>
  <si>
    <t>Calculating S</t>
  </si>
  <si>
    <t>Calculating  f</t>
  </si>
  <si>
    <t>S</t>
  </si>
  <si>
    <t>Calculating O</t>
  </si>
  <si>
    <t>Route 1 is estimated to serve approximately 25–30 households, based on satellite and 3D visual inspection of the housing cluster directly connected to the route. A conservative value of 25 households is used for the first HAI calculation.</t>
  </si>
  <si>
    <t>HH_min</t>
  </si>
  <si>
    <t>HH_likely</t>
  </si>
  <si>
    <t>HH_max</t>
  </si>
  <si>
    <t>Counting method:</t>
  </si>
  <si>
    <t>Likely</t>
  </si>
  <si>
    <t>Min and Max</t>
  </si>
  <si>
    <t>House cluster connected at the top</t>
  </si>
  <si>
    <t>to</t>
  </si>
  <si>
    <t>12 to17</t>
  </si>
  <si>
    <t>+</t>
  </si>
  <si>
    <t>Nearby houses along the route</t>
  </si>
  <si>
    <t>3 to 6</t>
  </si>
  <si>
    <t>Immediately connected houses at bottom</t>
  </si>
  <si>
    <t>6 to 7</t>
  </si>
  <si>
    <t>=</t>
  </si>
  <si>
    <t>Total households estimation</t>
  </si>
  <si>
    <t>20 to 30</t>
  </si>
  <si>
    <t>O</t>
  </si>
  <si>
    <t>Source: field observation</t>
  </si>
  <si>
    <t>Meaning:</t>
  </si>
  <si>
    <t>Long staircase with narrow or irregular path conditions.</t>
  </si>
  <si>
    <t>Route 1 Validation — HAI Model Application</t>
  </si>
  <si>
    <t>Source / note</t>
  </si>
  <si>
    <t>Reference values for single-route validation</t>
  </si>
  <si>
    <t>Why used</t>
  </si>
  <si>
    <t>meters</t>
  </si>
  <si>
    <t>Vertical elevation gain from Google Earth</t>
  </si>
  <si>
    <t>H_ref</t>
  </si>
  <si>
    <t>Very high vertical gain benchmark</t>
  </si>
  <si>
    <t>degrees</t>
  </si>
  <si>
    <t>Median slope from Google Earth</t>
  </si>
  <si>
    <t>S_ref</t>
  </si>
  <si>
    <t>Very steep route benchmark</t>
  </si>
  <si>
    <t>Stair/obstruction intensity score</t>
  </si>
  <si>
    <t>O_ref</t>
  </si>
  <si>
    <t>Maximum obstruction score</t>
  </si>
  <si>
    <t>Access distance from Google Earth</t>
  </si>
  <si>
    <t>A_ref</t>
  </si>
  <si>
    <t>Severe access gap benchmark</t>
  </si>
  <si>
    <t>households</t>
  </si>
  <si>
    <t>Households served</t>
  </si>
  <si>
    <t>HH_ref</t>
  </si>
  <si>
    <t>Meaningful local service scale</t>
  </si>
  <si>
    <t>Interview-based estimate</t>
  </si>
  <si>
    <t>VLB_ref</t>
  </si>
  <si>
    <t>kg·m/week</t>
  </si>
  <si>
    <t>High weekly vertical load burden benchmark</t>
  </si>
  <si>
    <t>Technical feasibility checklist</t>
  </si>
  <si>
    <t>Riskraw</t>
  </si>
  <si>
    <t>Residual risk checklist after mitigation</t>
  </si>
  <si>
    <t>Model part</t>
  </si>
  <si>
    <t>LaTeX notation</t>
  </si>
  <si>
    <t>Substitution / benchmark</t>
  </si>
  <si>
    <t>Result</t>
  </si>
  <si>
    <t>VLB</t>
  </si>
  <si>
    <t>\mathrm{VLB}_i = HH_i \cdot q_i \cdot f_i \cdot H_i</t>
  </si>
  <si>
    <t>25 × 10 × 5 × 85.05</t>
  </si>
  <si>
    <t>Weekly vertical cargo burden</t>
  </si>
  <si>
    <t>\hat{H}_i</t>
  </si>
  <si>
    <t>\hat{H}_i = \min\left(\frac{H_i}{H_{ref}},1\right)</t>
  </si>
  <si>
    <t>85.05 / 100</t>
  </si>
  <si>
    <t>Normalized elevation gain</t>
  </si>
  <si>
    <t>\hat{S}_i</t>
  </si>
  <si>
    <t>\hat{S}_i = \min\left(\frac{S_i}{S_{ref}},1\right)</t>
  </si>
  <si>
    <t>28.8 / 40</t>
  </si>
  <si>
    <t>Normalized slope</t>
  </si>
  <si>
    <t>\hat{O}_i</t>
  </si>
  <si>
    <t>\hat{O}_i = \min\left(\frac{O_i}{O_{ref}},1\right)</t>
  </si>
  <si>
    <t>4 / 5</t>
  </si>
  <si>
    <t>Normalized obstruction intensity</t>
  </si>
  <si>
    <t>\hat{A}_i</t>
  </si>
  <si>
    <t>\hat{A}_i = \min\left(\frac{A_i}{A_{ref}},1\right)</t>
  </si>
  <si>
    <t>158.8 / 200</t>
  </si>
  <si>
    <t>Normalized access gap</t>
  </si>
  <si>
    <t>L_i</t>
  </si>
  <si>
    <t>L_i = \widehat{\mathrm{VLB}}_i = \min\left(\frac{\mathrm{VLB}_i}{\mathrm{VLB}_{ref}},1\right)</t>
  </si>
  <si>
    <t>106,312.5 / 100,000, capped at 1</t>
  </si>
  <si>
    <t>Load Burden Score</t>
  </si>
  <si>
    <t>P_i</t>
  </si>
  <si>
    <t>P_i = \widehat{HH}_i = \min\left(\frac{HH_i}{HH_{ref}},1\right)</t>
  </si>
  <si>
    <t>25 / 25</t>
  </si>
  <si>
    <t>Population Served Score</t>
  </si>
  <si>
    <t>T_i</t>
  </si>
  <si>
    <t>T_i = \frac{T_{raw,i}}{25}</t>
  </si>
  <si>
    <t>16 / 25</t>
  </si>
  <si>
    <t>Technical Feasibility Score</t>
  </si>
  <si>
    <t>R_i</t>
  </si>
  <si>
    <t>R_i = 1 - \frac{Risk_{raw,i}}{25}</t>
  </si>
  <si>
    <t>1 - (14 / 25)</t>
  </si>
  <si>
    <t>Risk Feasibility Score</t>
  </si>
  <si>
    <t>B_i</t>
  </si>
  <si>
    <t>B_i = 0.35\hat{H}_i + 0.25\hat{S}_i + 0.25\hat{O}_i + 0.15\hat{A}_i</t>
  </si>
  <si>
    <t>0.35×0.8505 + 0.25×0.720 + 0.25×0.800 + 0.15×0.794</t>
  </si>
  <si>
    <t>HAI_i</t>
  </si>
  <si>
    <t>HAI_i = 100 \cdot (0.30B_i + 0.25L_i + 0.15P_i + 0.20T_i + 0.10R_i)</t>
  </si>
  <si>
    <t>100×(0.30×B + 0.25×L + 0.15×P + 0.20×T + 0.10×R)</t>
  </si>
  <si>
    <t>Hillink Applicability Index</t>
  </si>
  <si>
    <t>Decision rule</t>
  </si>
  <si>
    <t>Model threshold</t>
  </si>
  <si>
    <t>Route 1 result</t>
  </si>
  <si>
    <t>Status</t>
  </si>
  <si>
    <t>T ≥ 0.50</t>
  </si>
  <si>
    <t>R ≥ 0.40</t>
  </si>
  <si>
    <t>HAI threshold</t>
  </si>
  <si>
    <t>HAI ≥ 80</t>
  </si>
  <si>
    <t>Final decision</t>
  </si>
  <si>
    <t>Model logic</t>
  </si>
  <si>
    <t>Short conclusion</t>
  </si>
  <si>
    <t>Practical interpretation</t>
  </si>
  <si>
    <t>Route 1 passes the minimum technical and residual-risk thresholds. Because the HAI score is above 80, the model validates the route for advancement to the next phase. This should be treated as conditional advancement, not direct installation: municipal consultation, community maintenance responsibility, rules of use, and technical adaptations for narrow/irregular sections remain required.</t>
  </si>
  <si>
    <t>Method note</t>
  </si>
  <si>
    <t>Because only one route is being validated, min-max normalization across multiple routes is not possible. This sheet uses explicit reference benchmarks for a single-route provisional validation. When more routes are added, replace these benchmarks with route-set min-max normalization, as defined in the HAI PDF model.</t>
  </si>
  <si>
    <t>Hillink Applicability Index - Model Overview</t>
  </si>
  <si>
    <t>Final Index</t>
  </si>
  <si>
    <t>Index weights meaning</t>
  </si>
  <si>
    <t>TODO</t>
  </si>
  <si>
    <t>Required inputs for each weight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</si>
</sst>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00"/>
    <numFmt numFmtId="165" formatCode="0.0"/>
    <numFmt numFmtId="166" formatCode="#,##0.0"/>
  </numFmts>
  <fonts count="23">
    <font>
      <sz val="12"/>
      <color theme="1"/>
      <name val="Aptos Narrow"/>
    </font>
    <font>
      <sz val="26"/>
      <color theme="1"/>
      <name val="Helvetica"/>
      <family val="2"/>
    </font>
    <font>
      <sz val="11"/>
      <color rgb="FF000000"/>
      <name val="Helvetica"/>
      <family val="2"/>
    </font>
    <font>
      <b/>
      <sz val="12"/>
      <color theme="1"/>
      <name val="Aptos Narrow"/>
      <family val="2"/>
    </font>
    <font>
      <sz val="10"/>
      <color theme="1"/>
      <name val="Arial Unicode MS"/>
      <family val="2"/>
    </font>
    <font>
      <sz val="18"/>
      <color theme="1"/>
      <name val="Aptos Narrow"/>
      <family val="2"/>
    </font>
    <font>
      <sz val="18"/>
      <color theme="1"/>
      <name val="Helvetica"/>
      <family val="2"/>
    </font>
    <font>
      <sz val="18"/>
      <color theme="1"/>
      <name val="Arial Unicode MS"/>
      <family val="2"/>
    </font>
    <font>
      <b/>
      <sz val="14"/>
      <color rgb="FFFFFFFF"/>
      <name val="Aptos Narrow"/>
      <family val="2"/>
    </font>
    <font>
      <b/>
      <sz val="12"/>
      <color rgb="FFFFFFFF"/>
      <name val="Aptos Narrow"/>
      <family val="2"/>
    </font>
    <font>
      <b/>
      <sz val="12"/>
      <color rgb="FF006100"/>
      <name val="Aptos Narrow"/>
      <family val="2"/>
    </font>
    <font>
      <b/>
      <sz val="20"/>
      <color theme="1"/>
      <name val="Helvetica"/>
      <family val="2"/>
    </font>
    <font>
      <b/>
      <sz val="18"/>
      <color rgb="FFFFFFFF"/>
      <name val="Arial"/>
      <family val="2"/>
    </font>
    <font>
      <i/>
      <sz val="10"/>
      <color rgb="FF4B5563"/>
      <name val="Arial"/>
      <family val="2"/>
    </font>
    <font>
      <b/>
      <sz val="12"/>
      <color rgb="FFFFFFFF"/>
      <name val="Arial"/>
      <family val="2"/>
    </font>
    <font>
      <sz val="12"/>
      <color theme="1"/>
      <name val="Arial"/>
      <family val="2"/>
    </font>
    <font>
      <b/>
      <sz val="13"/>
      <color rgb="FFFFFFFF"/>
      <name val="Arial"/>
      <family val="2"/>
    </font>
    <font>
      <b/>
      <sz val="12"/>
      <color rgb="FF111827"/>
      <name val="Arial"/>
      <family val="2"/>
    </font>
    <font>
      <i/>
      <sz val="9"/>
      <color rgb="FF4B5563"/>
      <name val="Arial"/>
      <family val="2"/>
    </font>
    <font>
      <sz val="14"/>
      <color theme="1"/>
      <name val="Arial"/>
      <family val="2"/>
    </font>
    <font>
      <sz val="16"/>
      <color theme="1"/>
      <name val="Arial"/>
      <family val="2"/>
    </font>
    <font>
      <sz val="18"/>
      <color theme="1"/>
      <name val="Arial"/>
      <family val="2"/>
    </font>
    <font>
      <sz val="20"/>
      <color theme="1"/>
      <name val="Aptos Narrow"/>
      <family val="2"/>
    </font>
  </fonts>
  <fills count="16">
    <fill>
      <patternFill patternType="none"/>
    </fill>
    <fill>
      <patternFill patternType="gray125"/>
    </fill>
    <fill>
      <patternFill patternType="solid">
        <fgColor rgb="FF1F4E78"/>
      </patternFill>
    </fill>
    <fill>
      <patternFill patternType="solid">
        <fgColor rgb="FF2F75B5"/>
      </patternFill>
    </fill>
    <fill>
      <patternFill patternType="solid">
        <fgColor rgb="FFE2F0D9"/>
      </patternFill>
    </fill>
    <fill>
      <patternFill patternType="solid">
        <fgColor rgb="FFC6EFCE"/>
      </patternFill>
    </fill>
    <fill>
      <patternFill patternType="solid">
        <fgColor rgb="FF1F4E79"/>
      </patternFill>
    </fill>
    <fill>
      <patternFill patternType="solid">
        <fgColor rgb="FFEAF2F8"/>
      </patternFill>
    </fill>
    <fill>
      <patternFill patternType="solid">
        <fgColor rgb="FFF8F9FA"/>
      </patternFill>
    </fill>
    <fill>
      <patternFill patternType="solid">
        <fgColor rgb="FFE2F0D9"/>
      </patternFill>
    </fill>
    <fill>
      <patternFill patternType="solid">
        <fgColor rgb="FFF2F2F2"/>
      </patternFill>
    </fill>
    <fill>
      <patternFill patternType="solid">
        <fgColor rgb="FFFFFFFF"/>
      </patternFill>
    </fill>
    <fill>
      <patternFill patternType="solid">
        <fgColor theme="2" tint="-9.9978637043366805E-2"/>
        <bgColor indexed="64"/>
      </patternFill>
    </fill>
    <fill>
      <patternFill patternType="solid">
        <fgColor rgb="FFF2F2F2"/>
        <bgColor indexed="64"/>
      </patternFill>
    </fill>
    <fill>
      <patternFill patternType="solid">
        <fgColor theme="3" tint="0.89999084444715716"/>
        <bgColor indexed="64"/>
      </patternFill>
    </fill>
    <fill>
      <patternFill patternType="solid">
        <fgColor theme="4" tint="0.39997558519241921"/>
        <bgColor indexed="64"/>
      </patternFill>
    </fill>
  </fills>
  <borders count="9">
    <border>
      <left/>
      <right/>
      <top/>
      <bottom/>
      <diagonal/>
    </border>
    <border>
      <left style="thin">
        <color indexed="64"/>
      </left>
      <right style="thin">
        <color indexed="64"/>
      </right>
      <top style="thin">
        <color indexed="64"/>
      </top>
      <bottom style="thin">
        <color indexed="64"/>
      </bottom>
      <diagonal/>
    </border>
    <border>
      <left/>
      <right/>
      <top/>
      <bottom/>
      <diagonal/>
    </border>
    <border>
      <left style="thin">
        <color rgb="FFD9E2F3"/>
      </left>
      <right style="thin">
        <color rgb="FFD9E2F3"/>
      </right>
      <top style="thin">
        <color rgb="FFD9E2F3"/>
      </top>
      <bottom style="thin">
        <color rgb="FFD9E2F3"/>
      </bottom>
      <diagonal/>
    </border>
    <border>
      <left style="thin">
        <color rgb="FFD9E2F3"/>
      </left>
      <right/>
      <top/>
      <bottom/>
      <diagonal/>
    </border>
    <border>
      <left/>
      <right/>
      <top style="thin">
        <color rgb="FFD9E2F3"/>
      </top>
      <bottom/>
      <diagonal/>
    </border>
    <border>
      <left style="thin">
        <color rgb="FFD9E2F3"/>
      </left>
      <right/>
      <top style="thin">
        <color rgb="FFD9E2F3"/>
      </top>
      <bottom style="thin">
        <color rgb="FFD9E2F3"/>
      </bottom>
      <diagonal/>
    </border>
    <border>
      <left/>
      <right/>
      <top style="thin">
        <color rgb="FFD9E2F3"/>
      </top>
      <bottom style="thin">
        <color rgb="FFD9E2F3"/>
      </bottom>
      <diagonal/>
    </border>
    <border>
      <left/>
      <right style="thin">
        <color rgb="FFD9E2F3"/>
      </right>
      <top style="thin">
        <color rgb="FFD9E2F3"/>
      </top>
      <bottom style="thin">
        <color rgb="FFD9E2F3"/>
      </bottom>
      <diagonal/>
    </border>
  </borders>
  <cellStyleXfs count="1">
    <xf numFmtId="0" fontId="0" fillId="0" borderId="2"/>
  </cellStyleXfs>
  <cellXfs count="78">
    <xf numFmtId="0" fontId="0" fillId="0" borderId="0" xfId="0" applyBorder="1"/>
    <xf numFmtId="0" fontId="0" fillId="0" borderId="0" xfId="0" applyBorder="1" applyAlignment="1">
      <alignment horizontal="center"/>
    </xf>
    <xf numFmtId="0" fontId="2" fillId="0" borderId="0" xfId="0" applyFont="1" applyBorder="1"/>
    <xf numFmtId="0" fontId="4" fillId="0" borderId="0" xfId="0" applyFont="1" applyBorder="1"/>
    <xf numFmtId="0" fontId="3" fillId="0" borderId="0" xfId="0" applyFont="1" applyBorder="1"/>
    <xf numFmtId="0" fontId="5" fillId="0" borderId="1" xfId="0" applyFont="1" applyBorder="1"/>
    <xf numFmtId="0" fontId="6" fillId="0" borderId="1" xfId="0" applyFont="1" applyBorder="1"/>
    <xf numFmtId="0" fontId="7" fillId="0" borderId="1" xfId="0" applyFont="1" applyBorder="1"/>
    <xf numFmtId="0" fontId="9" fillId="3" borderId="0" xfId="0" applyFont="1" applyFill="1" applyBorder="1" applyAlignment="1">
      <alignment horizontal="center" vertical="center" wrapText="1"/>
    </xf>
    <xf numFmtId="0" fontId="0" fillId="0" borderId="0" xfId="0" applyBorder="1" applyAlignment="1">
      <alignment wrapText="1"/>
    </xf>
    <xf numFmtId="2" fontId="0" fillId="0" borderId="0" xfId="0" applyNumberFormat="1" applyBorder="1" applyAlignment="1">
      <alignment wrapText="1"/>
    </xf>
    <xf numFmtId="1" fontId="0" fillId="0" borderId="0" xfId="0" applyNumberFormat="1" applyBorder="1" applyAlignment="1">
      <alignment wrapText="1"/>
    </xf>
    <xf numFmtId="0" fontId="10" fillId="5" borderId="0" xfId="0" applyFont="1" applyFill="1" applyBorder="1" applyAlignment="1">
      <alignment horizontal="center" vertical="center" wrapText="1"/>
    </xf>
    <xf numFmtId="0" fontId="9" fillId="6" borderId="0" xfId="0" applyFont="1" applyFill="1" applyBorder="1" applyAlignment="1">
      <alignment horizontal="center" vertical="center" wrapText="1"/>
    </xf>
    <xf numFmtId="0" fontId="9" fillId="6" borderId="0" xfId="0" applyFont="1" applyFill="1" applyBorder="1" applyAlignment="1">
      <alignment horizontal="center" vertical="center"/>
    </xf>
    <xf numFmtId="0" fontId="0" fillId="0" borderId="0" xfId="0" applyBorder="1" applyAlignment="1">
      <alignment vertical="top" wrapText="1"/>
    </xf>
    <xf numFmtId="0" fontId="0" fillId="7" borderId="0" xfId="0" applyFill="1" applyBorder="1" applyAlignment="1">
      <alignment vertical="top" wrapText="1"/>
    </xf>
    <xf numFmtId="166" fontId="3" fillId="9" borderId="0" xfId="0" applyNumberFormat="1" applyFont="1" applyFill="1" applyBorder="1" applyAlignment="1">
      <alignment vertical="top" wrapText="1"/>
    </xf>
    <xf numFmtId="164" fontId="3" fillId="9" borderId="0" xfId="0" applyNumberFormat="1" applyFont="1" applyFill="1" applyBorder="1" applyAlignment="1">
      <alignment vertical="top" wrapText="1"/>
    </xf>
    <xf numFmtId="165" fontId="3" fillId="9" borderId="0" xfId="0" applyNumberFormat="1" applyFont="1" applyFill="1" applyBorder="1" applyAlignment="1">
      <alignment vertical="top" wrapText="1"/>
    </xf>
    <xf numFmtId="49" fontId="0" fillId="8" borderId="0" xfId="0" applyNumberFormat="1" applyFill="1" applyBorder="1" applyAlignment="1">
      <alignment vertical="top" wrapText="1"/>
    </xf>
    <xf numFmtId="0" fontId="14" fillId="2" borderId="3" xfId="0" applyFont="1" applyFill="1" applyBorder="1" applyAlignment="1">
      <alignment horizontal="center" vertical="top" wrapText="1"/>
    </xf>
    <xf numFmtId="0" fontId="15" fillId="10" borderId="3" xfId="0" applyFont="1" applyFill="1" applyBorder="1" applyAlignment="1">
      <alignment vertical="top" wrapText="1"/>
    </xf>
    <xf numFmtId="0" fontId="15" fillId="11" borderId="3" xfId="0" applyFont="1" applyFill="1" applyBorder="1" applyAlignment="1">
      <alignment vertical="top" wrapText="1"/>
    </xf>
    <xf numFmtId="0" fontId="17" fillId="11" borderId="3" xfId="0" applyFont="1" applyFill="1" applyBorder="1" applyAlignment="1">
      <alignment vertical="top" wrapText="1"/>
    </xf>
    <xf numFmtId="0" fontId="0" fillId="11" borderId="3" xfId="0" applyFill="1" applyBorder="1"/>
    <xf numFmtId="0" fontId="17" fillId="10" borderId="3" xfId="0" applyFont="1" applyFill="1" applyBorder="1" applyAlignment="1">
      <alignment vertical="top" wrapText="1"/>
    </xf>
    <xf numFmtId="0" fontId="0" fillId="10" borderId="3" xfId="0" applyFill="1" applyBorder="1"/>
    <xf numFmtId="0" fontId="14" fillId="2" borderId="3" xfId="0" applyFont="1" applyFill="1" applyBorder="1" applyAlignment="1">
      <alignment horizontal="center" vertical="top"/>
    </xf>
    <xf numFmtId="0" fontId="15" fillId="9" borderId="3" xfId="0" applyFont="1" applyFill="1" applyBorder="1" applyAlignment="1">
      <alignment vertical="top" wrapText="1"/>
    </xf>
    <xf numFmtId="0" fontId="0" fillId="0" borderId="2" xfId="0"/>
    <xf numFmtId="0" fontId="15" fillId="13" borderId="3" xfId="0" applyFont="1" applyFill="1" applyBorder="1" applyAlignment="1">
      <alignment horizontal="center" vertical="center" wrapText="1"/>
    </xf>
    <xf numFmtId="0" fontId="15" fillId="12" borderId="3" xfId="0" applyFont="1" applyFill="1" applyBorder="1" applyAlignment="1">
      <alignment horizontal="center" vertical="center" wrapText="1"/>
    </xf>
    <xf numFmtId="0" fontId="17" fillId="10" borderId="3" xfId="0" applyFont="1" applyFill="1" applyBorder="1" applyAlignment="1">
      <alignment horizontal="center" vertical="center" wrapText="1"/>
    </xf>
    <xf numFmtId="0" fontId="17" fillId="11" borderId="3" xfId="0" applyFont="1" applyFill="1" applyBorder="1" applyAlignment="1">
      <alignment horizontal="center" vertical="center" wrapText="1"/>
    </xf>
    <xf numFmtId="0" fontId="11" fillId="0" borderId="2" xfId="0" applyFont="1" applyAlignment="1">
      <alignment horizontal="center" wrapText="1"/>
    </xf>
    <xf numFmtId="0" fontId="0" fillId="0" borderId="2" xfId="0"/>
    <xf numFmtId="0" fontId="3" fillId="4" borderId="2" xfId="0" applyFont="1" applyFill="1" applyAlignment="1">
      <alignment horizontal="left" wrapText="1"/>
    </xf>
    <xf numFmtId="0" fontId="0" fillId="0" borderId="2" xfId="0" applyAlignment="1">
      <alignment wrapText="1"/>
    </xf>
    <xf numFmtId="0" fontId="8" fillId="2" borderId="2" xfId="0" applyFont="1" applyFill="1" applyAlignment="1">
      <alignment horizontal="left" vertical="center"/>
    </xf>
    <xf numFmtId="0" fontId="16" fillId="2" borderId="2" xfId="0" applyFont="1" applyFill="1" applyAlignment="1">
      <alignment horizontal="center" vertical="top"/>
    </xf>
    <xf numFmtId="0" fontId="13" fillId="0" borderId="2" xfId="0" applyFont="1" applyAlignment="1">
      <alignment vertical="top" wrapText="1"/>
    </xf>
    <xf numFmtId="0" fontId="12" fillId="2" borderId="2" xfId="0" applyFont="1" applyFill="1" applyAlignment="1">
      <alignment horizontal="center" vertical="center"/>
    </xf>
    <xf numFmtId="0" fontId="20" fillId="10" borderId="6" xfId="0" applyFont="1" applyFill="1" applyBorder="1" applyAlignment="1">
      <alignment vertical="top" wrapText="1"/>
    </xf>
    <xf numFmtId="0" fontId="20" fillId="10" borderId="7" xfId="0" applyFont="1" applyFill="1" applyBorder="1" applyAlignment="1">
      <alignment vertical="top" wrapText="1"/>
    </xf>
    <xf numFmtId="0" fontId="20" fillId="10" borderId="8" xfId="0" applyFont="1" applyFill="1" applyBorder="1" applyAlignment="1">
      <alignment vertical="top" wrapText="1"/>
    </xf>
    <xf numFmtId="0" fontId="20" fillId="11" borderId="6" xfId="0" applyFont="1" applyFill="1" applyBorder="1" applyAlignment="1">
      <alignment vertical="top" wrapText="1"/>
    </xf>
    <xf numFmtId="0" fontId="20" fillId="11" borderId="7" xfId="0" applyFont="1" applyFill="1" applyBorder="1" applyAlignment="1">
      <alignment vertical="top" wrapText="1"/>
    </xf>
    <xf numFmtId="0" fontId="20" fillId="11" borderId="8" xfId="0" applyFont="1" applyFill="1" applyBorder="1" applyAlignment="1">
      <alignment vertical="top" wrapText="1"/>
    </xf>
    <xf numFmtId="0" fontId="18" fillId="10" borderId="2" xfId="0" applyFont="1" applyFill="1" applyAlignment="1">
      <alignment vertical="top" wrapText="1"/>
    </xf>
    <xf numFmtId="0" fontId="14" fillId="2" borderId="6" xfId="0" applyFont="1" applyFill="1" applyBorder="1" applyAlignment="1">
      <alignment horizontal="center" vertical="top"/>
    </xf>
    <xf numFmtId="0" fontId="14" fillId="2" borderId="8" xfId="0" applyFont="1" applyFill="1" applyBorder="1" applyAlignment="1">
      <alignment horizontal="center" vertical="top"/>
    </xf>
    <xf numFmtId="0" fontId="15" fillId="11" borderId="6" xfId="0" applyFont="1" applyFill="1" applyBorder="1" applyAlignment="1">
      <alignment vertical="top" wrapText="1"/>
    </xf>
    <xf numFmtId="0" fontId="15" fillId="11" borderId="8" xfId="0" applyFont="1" applyFill="1" applyBorder="1" applyAlignment="1">
      <alignment vertical="top" wrapText="1"/>
    </xf>
    <xf numFmtId="0" fontId="15" fillId="10" borderId="6" xfId="0" applyFont="1" applyFill="1" applyBorder="1" applyAlignment="1">
      <alignment vertical="top" wrapText="1"/>
    </xf>
    <xf numFmtId="0" fontId="15" fillId="10" borderId="8" xfId="0" applyFont="1" applyFill="1" applyBorder="1" applyAlignment="1">
      <alignment vertical="top" wrapText="1"/>
    </xf>
    <xf numFmtId="0" fontId="15" fillId="9" borderId="6" xfId="0" applyFont="1" applyFill="1" applyBorder="1" applyAlignment="1">
      <alignment vertical="top" wrapText="1"/>
    </xf>
    <xf numFmtId="0" fontId="15" fillId="9" borderId="8" xfId="0" applyFont="1" applyFill="1" applyBorder="1" applyAlignment="1">
      <alignment vertical="top" wrapText="1"/>
    </xf>
    <xf numFmtId="0" fontId="20" fillId="12" borderId="4" xfId="0" applyFont="1" applyFill="1" applyBorder="1" applyAlignment="1">
      <alignment horizontal="center" vertical="center" wrapText="1"/>
    </xf>
    <xf numFmtId="0" fontId="20" fillId="12" borderId="2" xfId="0" applyFont="1" applyFill="1" applyAlignment="1">
      <alignment horizontal="center" vertical="center" wrapText="1"/>
    </xf>
    <xf numFmtId="0" fontId="1" fillId="15" borderId="2" xfId="0" applyFont="1" applyFill="1" applyAlignment="1">
      <alignment horizontal="center"/>
    </xf>
    <xf numFmtId="0" fontId="20" fillId="13" borderId="4" xfId="0" applyFont="1" applyFill="1" applyBorder="1" applyAlignment="1">
      <alignment horizontal="center" vertical="center" wrapText="1"/>
    </xf>
    <xf numFmtId="0" fontId="20" fillId="13" borderId="2" xfId="0" applyFont="1" applyFill="1" applyAlignment="1">
      <alignment horizontal="center" vertical="center" wrapText="1"/>
    </xf>
    <xf numFmtId="0" fontId="22" fillId="0" borderId="0" xfId="0" applyFont="1" applyBorder="1" applyAlignment="1">
      <alignment horizontal="center" vertical="center"/>
    </xf>
    <xf numFmtId="0" fontId="0" fillId="0" borderId="5" xfId="0" applyBorder="1" applyAlignment="1">
      <alignment horizontal="center"/>
    </xf>
    <xf numFmtId="0" fontId="15" fillId="10" borderId="4" xfId="0" applyFont="1" applyFill="1" applyBorder="1" applyAlignment="1">
      <alignment horizontal="left" vertical="center" wrapText="1"/>
    </xf>
    <xf numFmtId="0" fontId="15" fillId="10" borderId="2" xfId="0" applyFont="1" applyFill="1" applyAlignment="1">
      <alignment horizontal="left" vertical="center" wrapText="1"/>
    </xf>
    <xf numFmtId="0" fontId="15" fillId="11" borderId="6" xfId="0" applyFont="1" applyFill="1" applyBorder="1" applyAlignment="1">
      <alignment horizontal="left" vertical="center" wrapText="1"/>
    </xf>
    <xf numFmtId="0" fontId="15" fillId="11" borderId="7" xfId="0" applyFont="1" applyFill="1" applyBorder="1" applyAlignment="1">
      <alignment horizontal="left" vertical="center" wrapText="1"/>
    </xf>
    <xf numFmtId="0" fontId="15" fillId="11" borderId="8" xfId="0" applyFont="1" applyFill="1" applyBorder="1" applyAlignment="1">
      <alignment horizontal="left" vertical="center" wrapText="1"/>
    </xf>
    <xf numFmtId="0" fontId="19" fillId="12" borderId="4" xfId="0" applyFont="1" applyFill="1" applyBorder="1" applyAlignment="1">
      <alignment horizontal="center" vertical="center" wrapText="1"/>
    </xf>
    <xf numFmtId="0" fontId="19" fillId="12" borderId="2" xfId="0" applyFont="1" applyFill="1" applyAlignment="1">
      <alignment horizontal="center" vertical="center" wrapText="1"/>
    </xf>
    <xf numFmtId="0" fontId="15" fillId="10" borderId="4" xfId="0" applyFont="1" applyFill="1" applyBorder="1" applyAlignment="1">
      <alignment horizontal="center" vertical="center" wrapText="1"/>
    </xf>
    <xf numFmtId="0" fontId="15" fillId="10" borderId="2" xfId="0" applyFont="1" applyFill="1" applyAlignment="1">
      <alignment horizontal="center" vertical="center" wrapText="1"/>
    </xf>
    <xf numFmtId="0" fontId="21" fillId="14" borderId="4" xfId="0" applyFont="1" applyFill="1" applyBorder="1" applyAlignment="1">
      <alignment horizontal="center" vertical="top" wrapText="1"/>
    </xf>
    <xf numFmtId="0" fontId="21" fillId="14" borderId="2" xfId="0" applyFont="1" applyFill="1" applyAlignment="1">
      <alignment horizontal="center" vertical="top" wrapText="1"/>
    </xf>
    <xf numFmtId="0" fontId="0" fillId="0" borderId="2" xfId="0" applyAlignment="1">
      <alignment horizontal="center" wrapText="1"/>
    </xf>
    <xf numFmtId="0" fontId="0" fillId="0" borderId="0" xfId="0" applyBorder="1"/>
  </cellXfs>
  <cellStyles count="1">
    <cellStyle name="Normal" xfId="0" builtinId="0"/>
  </cellStyles>
  <dxfs count="2">
    <dxf>
      <font>
        <b/>
        <color rgb="FF9C0006"/>
      </font>
      <fill>
        <patternFill>
          <bgColor rgb="FFFFC7CE"/>
        </patternFill>
      </fill>
    </dxf>
    <dxf>
      <font>
        <b/>
        <color rgb="FF006100"/>
      </font>
      <fill>
        <patternFill>
          <bgColor rgb="FFC6EFCE"/>
        </patternFill>
      </fill>
    </dxf>
  </dxfs>
  <tableStyles count="0" defaultTableStyle="TableStyleMedium2" defaultPivotStyle="PivotStyleLight16"/>
  <colors>
    <mruColors>
      <color rgb="FFF2F2F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theme" Target="theme/theme1.xml"/><Relationship Id="rId4" Type="http://schemas.openxmlformats.org/officeDocument/2006/relationships/worksheet" Target="worksheets/sheet4.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3" Type="http://schemas.openxmlformats.org/officeDocument/2006/relationships/image" Target="../media/image9.emf"/><Relationship Id="rId2" Type="http://schemas.openxmlformats.org/officeDocument/2006/relationships/image" Target="../media/image8.emf"/><Relationship Id="rId1" Type="http://schemas.openxmlformats.org/officeDocument/2006/relationships/image" Target="../media/image7.emf"/><Relationship Id="rId4" Type="http://schemas.openxmlformats.org/officeDocument/2006/relationships/image" Target="../media/image10.png"/></Relationships>
</file>

<file path=xl/drawings/_rels/drawing3.xml.rels><?xml version="1.0" encoding="UTF-8" standalone="yes"?>
<Relationships xmlns="http://schemas.openxmlformats.org/package/2006/relationships"><Relationship Id="rId3" Type="http://schemas.openxmlformats.org/officeDocument/2006/relationships/image" Target="../media/image13.png"/><Relationship Id="rId2" Type="http://schemas.openxmlformats.org/officeDocument/2006/relationships/image" Target="../media/image12.png"/><Relationship Id="rId1" Type="http://schemas.openxmlformats.org/officeDocument/2006/relationships/image" Target="../media/image11.png"/><Relationship Id="rId4" Type="http://schemas.openxmlformats.org/officeDocument/2006/relationships/image" Target="../media/image14.png"/></Relationships>
</file>

<file path=xl/drawings/drawing1.xml><?xml version="1.0" encoding="utf-8"?>
<xdr:wsDr xmlns:xdr="http://schemas.openxmlformats.org/drawingml/2006/spreadsheetDrawing" xmlns:a="http://schemas.openxmlformats.org/drawingml/2006/main">
  <xdr:oneCellAnchor>
    <xdr:from>
      <xdr:col>3</xdr:col>
      <xdr:colOff>63500</xdr:colOff>
      <xdr:row>10</xdr:row>
      <xdr:rowOff>215900</xdr:rowOff>
    </xdr:from>
    <xdr:ext cx="4953000" cy="400050"/>
    <xdr:pic>
      <xdr:nvPicPr>
        <xdr:cNvPr id="2" name="Image 1" descr="Picture">
          <a:extLst>
            <a:ext uri="{FF2B5EF4-FFF2-40B4-BE49-F238E27FC236}">
              <a16:creationId xmlns:a16="http://schemas.microsoft.com/office/drawing/2014/main" id="{00000000-0008-0000-0000-000002000000}"/>
            </a:ext>
          </a:extLst>
        </xdr:cNvPr>
        <xdr:cNvPicPr/>
      </xdr:nvPicPr>
      <xdr:blipFill>
        <a:blip xmlns:r="http://schemas.openxmlformats.org/officeDocument/2006/relationships" r:embed="rId1" cstate="print"/>
        <a:stretch>
          <a:fillRect/>
        </a:stretch>
      </xdr:blipFill>
      <xdr:spPr>
        <a:xfrm>
          <a:off x="7835900" y="4381500"/>
          <a:ext cx="4953000" cy="400050"/>
        </a:xfrm>
        <a:prstGeom prst="rect">
          <a:avLst/>
        </a:prstGeom>
      </xdr:spPr>
    </xdr:pic>
    <xdr:clientData/>
  </xdr:oneCellAnchor>
  <xdr:oneCellAnchor>
    <xdr:from>
      <xdr:col>3</xdr:col>
      <xdr:colOff>63500</xdr:colOff>
      <xdr:row>11</xdr:row>
      <xdr:rowOff>215900</xdr:rowOff>
    </xdr:from>
    <xdr:ext cx="4953000" cy="400050"/>
    <xdr:pic>
      <xdr:nvPicPr>
        <xdr:cNvPr id="3" name="Image 2" descr="Picture">
          <a:extLst>
            <a:ext uri="{FF2B5EF4-FFF2-40B4-BE49-F238E27FC236}">
              <a16:creationId xmlns:a16="http://schemas.microsoft.com/office/drawing/2014/main" id="{00000000-0008-0000-0000-000003000000}"/>
            </a:ext>
          </a:extLst>
        </xdr:cNvPr>
        <xdr:cNvPicPr/>
      </xdr:nvPicPr>
      <xdr:blipFill>
        <a:blip xmlns:r="http://schemas.openxmlformats.org/officeDocument/2006/relationships" r:embed="rId2" cstate="print"/>
        <a:stretch>
          <a:fillRect/>
        </a:stretch>
      </xdr:blipFill>
      <xdr:spPr>
        <a:xfrm>
          <a:off x="7835900" y="5168900"/>
          <a:ext cx="4953000" cy="400050"/>
        </a:xfrm>
        <a:prstGeom prst="rect">
          <a:avLst/>
        </a:prstGeom>
      </xdr:spPr>
    </xdr:pic>
    <xdr:clientData/>
  </xdr:oneCellAnchor>
  <xdr:oneCellAnchor>
    <xdr:from>
      <xdr:col>3</xdr:col>
      <xdr:colOff>63500</xdr:colOff>
      <xdr:row>12</xdr:row>
      <xdr:rowOff>139700</xdr:rowOff>
    </xdr:from>
    <xdr:ext cx="4953000" cy="400050"/>
    <xdr:pic>
      <xdr:nvPicPr>
        <xdr:cNvPr id="4" name="Image 3" descr="Picture">
          <a:extLst>
            <a:ext uri="{FF2B5EF4-FFF2-40B4-BE49-F238E27FC236}">
              <a16:creationId xmlns:a16="http://schemas.microsoft.com/office/drawing/2014/main" id="{00000000-0008-0000-0000-000004000000}"/>
            </a:ext>
          </a:extLst>
        </xdr:cNvPr>
        <xdr:cNvPicPr/>
      </xdr:nvPicPr>
      <xdr:blipFill>
        <a:blip xmlns:r="http://schemas.openxmlformats.org/officeDocument/2006/relationships" r:embed="rId3" cstate="print"/>
        <a:stretch>
          <a:fillRect/>
        </a:stretch>
      </xdr:blipFill>
      <xdr:spPr>
        <a:xfrm>
          <a:off x="7835900" y="5880100"/>
          <a:ext cx="4953000" cy="400050"/>
        </a:xfrm>
        <a:prstGeom prst="rect">
          <a:avLst/>
        </a:prstGeom>
      </xdr:spPr>
    </xdr:pic>
    <xdr:clientData/>
  </xdr:oneCellAnchor>
  <xdr:oneCellAnchor>
    <xdr:from>
      <xdr:col>3</xdr:col>
      <xdr:colOff>63500</xdr:colOff>
      <xdr:row>13</xdr:row>
      <xdr:rowOff>215900</xdr:rowOff>
    </xdr:from>
    <xdr:ext cx="4953000" cy="495300"/>
    <xdr:pic>
      <xdr:nvPicPr>
        <xdr:cNvPr id="5" name="Image 4" descr="Picture">
          <a:extLst>
            <a:ext uri="{FF2B5EF4-FFF2-40B4-BE49-F238E27FC236}">
              <a16:creationId xmlns:a16="http://schemas.microsoft.com/office/drawing/2014/main" id="{00000000-0008-0000-0000-000005000000}"/>
            </a:ext>
          </a:extLst>
        </xdr:cNvPr>
        <xdr:cNvPicPr/>
      </xdr:nvPicPr>
      <xdr:blipFill>
        <a:blip xmlns:r="http://schemas.openxmlformats.org/officeDocument/2006/relationships" r:embed="rId4" cstate="print"/>
        <a:stretch>
          <a:fillRect/>
        </a:stretch>
      </xdr:blipFill>
      <xdr:spPr>
        <a:xfrm>
          <a:off x="7835900" y="6743700"/>
          <a:ext cx="4953000" cy="495300"/>
        </a:xfrm>
        <a:prstGeom prst="rect">
          <a:avLst/>
        </a:prstGeom>
      </xdr:spPr>
    </xdr:pic>
    <xdr:clientData/>
  </xdr:oneCellAnchor>
  <xdr:oneCellAnchor>
    <xdr:from>
      <xdr:col>3</xdr:col>
      <xdr:colOff>50800</xdr:colOff>
      <xdr:row>14</xdr:row>
      <xdr:rowOff>88900</xdr:rowOff>
    </xdr:from>
    <xdr:ext cx="7075714" cy="571500"/>
    <xdr:pic>
      <xdr:nvPicPr>
        <xdr:cNvPr id="6" name="Image 5" descr="Picture">
          <a:extLst>
            <a:ext uri="{FF2B5EF4-FFF2-40B4-BE49-F238E27FC236}">
              <a16:creationId xmlns:a16="http://schemas.microsoft.com/office/drawing/2014/main" id="{00000000-0008-0000-0000-000006000000}"/>
            </a:ext>
          </a:extLst>
        </xdr:cNvPr>
        <xdr:cNvPicPr/>
      </xdr:nvPicPr>
      <xdr:blipFill>
        <a:blip xmlns:r="http://schemas.openxmlformats.org/officeDocument/2006/relationships" r:embed="rId5" cstate="print"/>
        <a:stretch>
          <a:fillRect/>
        </a:stretch>
      </xdr:blipFill>
      <xdr:spPr>
        <a:xfrm>
          <a:off x="7823200" y="7404100"/>
          <a:ext cx="7075714" cy="571500"/>
        </a:xfrm>
        <a:prstGeom prst="rect">
          <a:avLst/>
        </a:prstGeom>
      </xdr:spPr>
    </xdr:pic>
    <xdr:clientData/>
  </xdr:oneCellAnchor>
  <xdr:oneCellAnchor>
    <xdr:from>
      <xdr:col>3</xdr:col>
      <xdr:colOff>63500</xdr:colOff>
      <xdr:row>15</xdr:row>
      <xdr:rowOff>215900</xdr:rowOff>
    </xdr:from>
    <xdr:ext cx="4953000" cy="400050"/>
    <xdr:pic>
      <xdr:nvPicPr>
        <xdr:cNvPr id="7" name="Image 6" descr="Picture">
          <a:extLst>
            <a:ext uri="{FF2B5EF4-FFF2-40B4-BE49-F238E27FC236}">
              <a16:creationId xmlns:a16="http://schemas.microsoft.com/office/drawing/2014/main" id="{00000000-0008-0000-0000-000007000000}"/>
            </a:ext>
          </a:extLst>
        </xdr:cNvPr>
        <xdr:cNvPicPr/>
      </xdr:nvPicPr>
      <xdr:blipFill>
        <a:blip xmlns:r="http://schemas.openxmlformats.org/officeDocument/2006/relationships" r:embed="rId6" cstate="print"/>
        <a:stretch>
          <a:fillRect/>
        </a:stretch>
      </xdr:blipFill>
      <xdr:spPr>
        <a:xfrm>
          <a:off x="7835900" y="8318500"/>
          <a:ext cx="4953000" cy="400050"/>
        </a:xfrm>
        <a:prstGeom prst="rect">
          <a:avLst/>
        </a:prstGeom>
      </xdr:spPr>
    </xdr:pic>
    <xdr:clientData/>
  </xdr:one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2</xdr:row>
      <xdr:rowOff>0</xdr:rowOff>
    </xdr:from>
    <xdr:to>
      <xdr:col>4</xdr:col>
      <xdr:colOff>881380</xdr:colOff>
      <xdr:row>3</xdr:row>
      <xdr:rowOff>12700</xdr:rowOff>
    </xdr:to>
    <xdr:pic>
      <xdr:nvPicPr>
        <xdr:cNvPr id="4" name="Picture 3">
          <a:extLst>
            <a:ext uri="{FF2B5EF4-FFF2-40B4-BE49-F238E27FC236}">
              <a16:creationId xmlns:a16="http://schemas.microsoft.com/office/drawing/2014/main" id="{98B0A57A-F03A-02CE-2BB1-899852D2AC09}"/>
            </a:ext>
          </a:extLst>
        </xdr:cNvPr>
        <xdr:cNvPicPr>
          <a:picLocks noChangeAspect="1"/>
        </xdr:cNvPicPr>
      </xdr:nvPicPr>
      <xdr:blipFill>
        <a:blip xmlns:r="http://schemas.openxmlformats.org/officeDocument/2006/relationships" r:embed="rId1"/>
        <a:stretch>
          <a:fillRect/>
        </a:stretch>
      </xdr:blipFill>
      <xdr:spPr>
        <a:xfrm>
          <a:off x="1960880" y="1158240"/>
          <a:ext cx="7556500" cy="622300"/>
        </a:xfrm>
        <a:prstGeom prst="rect">
          <a:avLst/>
        </a:prstGeom>
      </xdr:spPr>
    </xdr:pic>
    <xdr:clientData/>
  </xdr:twoCellAnchor>
  <xdr:twoCellAnchor editAs="oneCell">
    <xdr:from>
      <xdr:col>0</xdr:col>
      <xdr:colOff>0</xdr:colOff>
      <xdr:row>7</xdr:row>
      <xdr:rowOff>0</xdr:rowOff>
    </xdr:from>
    <xdr:to>
      <xdr:col>1</xdr:col>
      <xdr:colOff>4698878</xdr:colOff>
      <xdr:row>9</xdr:row>
      <xdr:rowOff>139915</xdr:rowOff>
    </xdr:to>
    <xdr:pic>
      <xdr:nvPicPr>
        <xdr:cNvPr id="6" name="Picture 5">
          <a:extLst>
            <a:ext uri="{FF2B5EF4-FFF2-40B4-BE49-F238E27FC236}">
              <a16:creationId xmlns:a16="http://schemas.microsoft.com/office/drawing/2014/main" id="{9472E8B9-074A-E600-71CF-A835080E1597}"/>
            </a:ext>
          </a:extLst>
        </xdr:cNvPr>
        <xdr:cNvPicPr>
          <a:picLocks noChangeAspect="1"/>
        </xdr:cNvPicPr>
      </xdr:nvPicPr>
      <xdr:blipFill>
        <a:blip xmlns:r="http://schemas.openxmlformats.org/officeDocument/2006/relationships" r:embed="rId2"/>
        <a:stretch>
          <a:fillRect/>
        </a:stretch>
      </xdr:blipFill>
      <xdr:spPr>
        <a:xfrm>
          <a:off x="0" y="4014492"/>
          <a:ext cx="6657692" cy="548898"/>
        </a:xfrm>
        <a:prstGeom prst="rect">
          <a:avLst/>
        </a:prstGeom>
      </xdr:spPr>
    </xdr:pic>
    <xdr:clientData/>
  </xdr:twoCellAnchor>
  <xdr:twoCellAnchor editAs="oneCell">
    <xdr:from>
      <xdr:col>0</xdr:col>
      <xdr:colOff>0</xdr:colOff>
      <xdr:row>11</xdr:row>
      <xdr:rowOff>0</xdr:rowOff>
    </xdr:from>
    <xdr:to>
      <xdr:col>1</xdr:col>
      <xdr:colOff>4864745</xdr:colOff>
      <xdr:row>13</xdr:row>
      <xdr:rowOff>150899</xdr:rowOff>
    </xdr:to>
    <xdr:pic>
      <xdr:nvPicPr>
        <xdr:cNvPr id="8" name="Picture 7">
          <a:extLst>
            <a:ext uri="{FF2B5EF4-FFF2-40B4-BE49-F238E27FC236}">
              <a16:creationId xmlns:a16="http://schemas.microsoft.com/office/drawing/2014/main" id="{40653523-B718-B86D-C6B1-91925D06BBB3}"/>
            </a:ext>
          </a:extLst>
        </xdr:cNvPr>
        <xdr:cNvPicPr>
          <a:picLocks noChangeAspect="1"/>
        </xdr:cNvPicPr>
      </xdr:nvPicPr>
      <xdr:blipFill>
        <a:blip xmlns:r="http://schemas.openxmlformats.org/officeDocument/2006/relationships" r:embed="rId3"/>
        <a:stretch>
          <a:fillRect/>
        </a:stretch>
      </xdr:blipFill>
      <xdr:spPr>
        <a:xfrm>
          <a:off x="0" y="5058475"/>
          <a:ext cx="6823559" cy="559882"/>
        </a:xfrm>
        <a:prstGeom prst="rect">
          <a:avLst/>
        </a:prstGeom>
      </xdr:spPr>
    </xdr:pic>
    <xdr:clientData/>
  </xdr:twoCellAnchor>
  <xdr:twoCellAnchor editAs="oneCell">
    <xdr:from>
      <xdr:col>4</xdr:col>
      <xdr:colOff>0</xdr:colOff>
      <xdr:row>0</xdr:row>
      <xdr:rowOff>0</xdr:rowOff>
    </xdr:from>
    <xdr:to>
      <xdr:col>7</xdr:col>
      <xdr:colOff>444500</xdr:colOff>
      <xdr:row>9</xdr:row>
      <xdr:rowOff>25400</xdr:rowOff>
    </xdr:to>
    <xdr:pic>
      <xdr:nvPicPr>
        <xdr:cNvPr id="2" name="Picture 1">
          <a:extLst>
            <a:ext uri="{FF2B5EF4-FFF2-40B4-BE49-F238E27FC236}">
              <a16:creationId xmlns:a16="http://schemas.microsoft.com/office/drawing/2014/main" id="{7A898FDA-AC9D-4835-802B-43CF53C3D28B}"/>
            </a:ext>
          </a:extLst>
        </xdr:cNvPr>
        <xdr:cNvPicPr>
          <a:picLocks noChangeAspect="1"/>
        </xdr:cNvPicPr>
      </xdr:nvPicPr>
      <xdr:blipFill>
        <a:blip xmlns:r="http://schemas.openxmlformats.org/officeDocument/2006/relationships" r:embed="rId4"/>
        <a:stretch>
          <a:fillRect/>
        </a:stretch>
      </xdr:blipFill>
      <xdr:spPr>
        <a:xfrm>
          <a:off x="8636000" y="0"/>
          <a:ext cx="7112000" cy="44577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1</xdr:row>
      <xdr:rowOff>12700</xdr:rowOff>
    </xdr:from>
    <xdr:to>
      <xdr:col>9</xdr:col>
      <xdr:colOff>342900</xdr:colOff>
      <xdr:row>18</xdr:row>
      <xdr:rowOff>10689</xdr:rowOff>
    </xdr:to>
    <xdr:pic>
      <xdr:nvPicPr>
        <xdr:cNvPr id="2" name="/xl/media/image2.png">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prstGeom prst="rect">
          <a:avLst/>
        </a:prstGeom>
        <a:ln>
          <a:prstDash val="solid"/>
        </a:ln>
      </xdr:spPr>
    </xdr:pic>
    <xdr:clientData/>
  </xdr:twoCellAnchor>
  <xdr:twoCellAnchor editAs="oneCell">
    <xdr:from>
      <xdr:col>0</xdr:col>
      <xdr:colOff>0</xdr:colOff>
      <xdr:row>32</xdr:row>
      <xdr:rowOff>1</xdr:rowOff>
    </xdr:from>
    <xdr:to>
      <xdr:col>7</xdr:col>
      <xdr:colOff>27454</xdr:colOff>
      <xdr:row>52</xdr:row>
      <xdr:rowOff>2</xdr:rowOff>
    </xdr:to>
    <xdr:pic>
      <xdr:nvPicPr>
        <xdr:cNvPr id="3" name="/xl/media/image3.png">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prstGeom prst="rect">
          <a:avLst/>
        </a:prstGeom>
        <a:ln>
          <a:prstDash val="solid"/>
        </a:ln>
      </xdr:spPr>
    </xdr:pic>
    <xdr:clientData/>
  </xdr:twoCellAnchor>
  <xdr:twoCellAnchor editAs="oneCell">
    <xdr:from>
      <xdr:col>8</xdr:col>
      <xdr:colOff>0</xdr:colOff>
      <xdr:row>32</xdr:row>
      <xdr:rowOff>0</xdr:rowOff>
    </xdr:from>
    <xdr:to>
      <xdr:col>15</xdr:col>
      <xdr:colOff>1364654</xdr:colOff>
      <xdr:row>56</xdr:row>
      <xdr:rowOff>48615</xdr:rowOff>
    </xdr:to>
    <xdr:pic>
      <xdr:nvPicPr>
        <xdr:cNvPr id="4" name="/xl/media/image4.png">
          <a:extLst>
            <a:ext uri="{FF2B5EF4-FFF2-40B4-BE49-F238E27FC236}">
              <a16:creationId xmlns:a16="http://schemas.microsoft.com/office/drawing/2014/main" id="{00000000-0008-0000-0200-000004000000}"/>
            </a:ext>
          </a:extLst>
        </xdr:cNvPr>
        <xdr:cNvPicPr>
          <a:picLocks noChangeAspect="1"/>
        </xdr:cNvPicPr>
      </xdr:nvPicPr>
      <xdr:blipFill>
        <a:blip xmlns:r="http://schemas.openxmlformats.org/officeDocument/2006/relationships" r:embed="rId3"/>
        <a:stretch>
          <a:fillRect/>
        </a:stretch>
      </xdr:blipFill>
      <xdr:spPr>
        <a:prstGeom prst="rect">
          <a:avLst/>
        </a:prstGeom>
        <a:ln>
          <a:prstDash val="solid"/>
        </a:ln>
      </xdr:spPr>
    </xdr:pic>
    <xdr:clientData/>
  </xdr:twoCellAnchor>
  <xdr:twoCellAnchor editAs="oneCell">
    <xdr:from>
      <xdr:col>16</xdr:col>
      <xdr:colOff>287866</xdr:colOff>
      <xdr:row>30</xdr:row>
      <xdr:rowOff>135466</xdr:rowOff>
    </xdr:from>
    <xdr:to>
      <xdr:col>21</xdr:col>
      <xdr:colOff>195874</xdr:colOff>
      <xdr:row>60</xdr:row>
      <xdr:rowOff>25107</xdr:rowOff>
    </xdr:to>
    <xdr:pic>
      <xdr:nvPicPr>
        <xdr:cNvPr id="5" name="/xl/media/image5.png">
          <a:extLst>
            <a:ext uri="{FF2B5EF4-FFF2-40B4-BE49-F238E27FC236}">
              <a16:creationId xmlns:a16="http://schemas.microsoft.com/office/drawing/2014/main" id="{00000000-0008-0000-0200-000005000000}"/>
            </a:ext>
          </a:extLst>
        </xdr:cNvPr>
        <xdr:cNvPicPr>
          <a:picLocks noChangeAspect="1"/>
        </xdr:cNvPicPr>
      </xdr:nvPicPr>
      <xdr:blipFill>
        <a:blip xmlns:r="http://schemas.openxmlformats.org/officeDocument/2006/relationships" r:embed="rId4"/>
        <a:stretch>
          <a:fillRect/>
        </a:stretch>
      </xdr:blipFill>
      <xdr:spPr>
        <a:prstGeom prst="rect">
          <a:avLst/>
        </a:prstGeom>
        <a:ln>
          <a:prstDash val="solid"/>
        </a:ln>
      </xdr:spPr>
    </xdr:pic>
    <xdr:clientData/>
  </xdr:twoCellAnchor>
</xdr:wsDr>
</file>

<file path=xl/theme/theme1.xml><?xml version="1.0" encoding="utf-8"?>
<a:theme xmlns:a="http://schemas.openxmlformats.org/drawingml/2006/main" name="Offic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Calibri"/>
        <a:ea typeface="Calibri"/>
        <a:cs typeface="Calibri"/>
      </a:majorFont>
      <a:minorFont>
        <a:latin typeface="Calibri"/>
        <a:ea typeface="Calibri"/>
        <a:cs typeface="Calibri"/>
      </a:minorFont>
    </a:fontScheme>
    <a:fmtScheme name="Office">
      <a:fillStyleLst>
        <a:solidFill>
          <a:schemeClr val="phClr"/>
        </a:solidFill>
        <a:solidFill>
          <a:schemeClr val="dk1"/>
        </a:solidFill>
        <a:solidFill>
          <a:schemeClr val="accent1"/>
        </a:solidFill>
      </a:fillStyleLst>
      <a:lnStyleLst>
        <a:ln w="12700">
          <a:solidFill>
            <a:schemeClr val="phClr"/>
          </a:solidFill>
          <a:prstDash val="solid"/>
        </a:ln>
        <a:ln w="19050">
          <a:solidFill>
            <a:schemeClr val="phClr"/>
          </a:solidFill>
          <a:prstDash val="solid"/>
        </a:ln>
        <a:ln w="25400">
          <a:solidFill>
            <a:schemeClr val="phClr"/>
          </a:solidFill>
          <a:prstDash val="solid"/>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a:gsLst>
            <a:gs pos="0">
              <a:schemeClr val="phClr">
                <a:tint val="93000"/>
                <a:shade val="98000"/>
                <a:lumMod val="102000"/>
                <a:satMod val="150000"/>
              </a:schemeClr>
            </a:gs>
            <a:gs pos="50000">
              <a:schemeClr val="phClr">
                <a:tint val="98000"/>
                <a:shade val="90000"/>
                <a:lumMod val="103000"/>
                <a:satMod val="130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2:E36"/>
  <sheetViews>
    <sheetView showGridLines="0" tabSelected="1" zoomScale="63" zoomScaleNormal="100" workbookViewId="0">
      <pane ySplit="4" topLeftCell="A8" activePane="bottomLeft" state="frozen"/>
      <selection pane="bottomLeft" activeCell="C38" sqref="C38"/>
    </sheetView>
  </sheetViews>
  <sheetFormatPr baseColWidth="10" defaultColWidth="8.83203125" defaultRowHeight="16"/>
  <cols>
    <col min="1" max="1" width="4" customWidth="1"/>
    <col min="2" max="2" width="22" customWidth="1"/>
    <col min="3" max="3" width="76" customWidth="1"/>
    <col min="4" max="4" width="66.83203125" customWidth="1"/>
    <col min="5" max="5" width="15.6640625" customWidth="1"/>
    <col min="6" max="6" width="4" customWidth="1"/>
  </cols>
  <sheetData>
    <row r="2" spans="2:5" ht="30" customHeight="1">
      <c r="B2" s="42" t="s">
        <v>0</v>
      </c>
      <c r="C2" s="36"/>
      <c r="D2" s="36"/>
      <c r="E2" s="36"/>
    </row>
    <row r="3" spans="2:5" ht="28" customHeight="1">
      <c r="B3" s="41"/>
      <c r="C3" s="36"/>
      <c r="D3" s="36"/>
      <c r="E3" s="36"/>
    </row>
    <row r="4" spans="2:5" ht="32.5" customHeight="1"/>
    <row r="5" spans="2:5" ht="24" customHeight="1">
      <c r="B5" s="21" t="s">
        <v>1</v>
      </c>
      <c r="C5" s="21" t="s">
        <v>2</v>
      </c>
      <c r="D5" s="21" t="s">
        <v>3</v>
      </c>
      <c r="E5" s="21"/>
    </row>
    <row r="6" spans="2:5" ht="58" customHeight="1">
      <c r="B6" s="22" t="s">
        <v>4</v>
      </c>
      <c r="C6" s="43" t="s">
        <v>5</v>
      </c>
      <c r="D6" s="44"/>
      <c r="E6" s="45"/>
    </row>
    <row r="7" spans="2:5" ht="58" customHeight="1">
      <c r="B7" s="23" t="s">
        <v>6</v>
      </c>
      <c r="C7" s="46" t="s">
        <v>7</v>
      </c>
      <c r="D7" s="47"/>
      <c r="E7" s="48"/>
    </row>
    <row r="8" spans="2:5" ht="58" customHeight="1">
      <c r="B8" s="22" t="s">
        <v>8</v>
      </c>
      <c r="C8" s="43" t="s">
        <v>9</v>
      </c>
      <c r="D8" s="44"/>
      <c r="E8" s="45"/>
    </row>
    <row r="10" spans="2:5" ht="24" customHeight="1">
      <c r="B10" s="40" t="s">
        <v>10</v>
      </c>
      <c r="C10" s="36"/>
      <c r="D10" s="36"/>
      <c r="E10" s="36"/>
    </row>
    <row r="11" spans="2:5" ht="62" customHeight="1">
      <c r="B11" s="24" t="s">
        <v>11</v>
      </c>
      <c r="C11" s="23" t="s">
        <v>12</v>
      </c>
      <c r="D11" s="25"/>
      <c r="E11" s="23"/>
    </row>
    <row r="12" spans="2:5" ht="62" customHeight="1">
      <c r="B12" s="26" t="s">
        <v>13</v>
      </c>
      <c r="C12" s="22" t="s">
        <v>14</v>
      </c>
      <c r="D12" s="27"/>
      <c r="E12" s="22"/>
    </row>
    <row r="13" spans="2:5" ht="62" customHeight="1">
      <c r="B13" s="24" t="s">
        <v>15</v>
      </c>
      <c r="C13" s="23" t="s">
        <v>16</v>
      </c>
      <c r="D13" s="25"/>
      <c r="E13" s="23"/>
    </row>
    <row r="14" spans="2:5" ht="62" customHeight="1">
      <c r="B14" s="26" t="s">
        <v>17</v>
      </c>
      <c r="C14" s="22" t="s">
        <v>18</v>
      </c>
      <c r="D14" s="27"/>
      <c r="E14" s="22"/>
    </row>
    <row r="15" spans="2:5" ht="62" customHeight="1">
      <c r="B15" s="24" t="s">
        <v>19</v>
      </c>
      <c r="C15" s="23" t="s">
        <v>20</v>
      </c>
      <c r="D15" s="25"/>
      <c r="E15" s="23"/>
    </row>
    <row r="16" spans="2:5" ht="62" customHeight="1">
      <c r="B16" s="26" t="s">
        <v>21</v>
      </c>
      <c r="C16" s="22" t="s">
        <v>22</v>
      </c>
      <c r="D16" s="27"/>
      <c r="E16" s="22"/>
    </row>
    <row r="18" spans="2:5" ht="24" customHeight="1">
      <c r="B18" s="40" t="s">
        <v>23</v>
      </c>
      <c r="C18" s="36"/>
      <c r="D18" s="36"/>
      <c r="E18" s="36"/>
    </row>
    <row r="19" spans="2:5">
      <c r="B19" s="21" t="s">
        <v>24</v>
      </c>
      <c r="C19" s="21" t="s">
        <v>25</v>
      </c>
      <c r="D19" s="21" t="s">
        <v>26</v>
      </c>
      <c r="E19" s="21" t="s">
        <v>27</v>
      </c>
    </row>
    <row r="20" spans="2:5" ht="40" customHeight="1">
      <c r="B20" s="23" t="s">
        <v>28</v>
      </c>
      <c r="C20" s="23" t="s">
        <v>29</v>
      </c>
      <c r="D20" s="23" t="s">
        <v>30</v>
      </c>
      <c r="E20" s="23" t="s">
        <v>31</v>
      </c>
    </row>
    <row r="21" spans="2:5" ht="40" customHeight="1">
      <c r="B21" s="22" t="s">
        <v>32</v>
      </c>
      <c r="C21" s="22" t="s">
        <v>33</v>
      </c>
      <c r="D21" s="22" t="s">
        <v>34</v>
      </c>
      <c r="E21" s="22" t="s">
        <v>35</v>
      </c>
    </row>
    <row r="22" spans="2:5" ht="40" customHeight="1">
      <c r="B22" s="23" t="s">
        <v>36</v>
      </c>
      <c r="C22" s="23" t="s">
        <v>37</v>
      </c>
      <c r="D22" s="23" t="s">
        <v>38</v>
      </c>
      <c r="E22" s="23" t="s">
        <v>39</v>
      </c>
    </row>
    <row r="23" spans="2:5" ht="40" customHeight="1">
      <c r="B23" s="22" t="s">
        <v>40</v>
      </c>
      <c r="C23" s="22" t="s">
        <v>41</v>
      </c>
      <c r="D23" s="22" t="s">
        <v>42</v>
      </c>
      <c r="E23" s="22" t="s">
        <v>43</v>
      </c>
    </row>
    <row r="24" spans="2:5" ht="40" customHeight="1">
      <c r="B24" s="23" t="s">
        <v>44</v>
      </c>
      <c r="C24" s="23" t="s">
        <v>45</v>
      </c>
      <c r="D24" s="23" t="s">
        <v>46</v>
      </c>
      <c r="E24" s="23" t="s">
        <v>47</v>
      </c>
    </row>
    <row r="26" spans="2:5" ht="16.5">
      <c r="B26" s="40" t="s">
        <v>48</v>
      </c>
      <c r="C26" s="36"/>
      <c r="D26" s="36"/>
      <c r="E26" s="36"/>
    </row>
    <row r="27" spans="2:5">
      <c r="B27" s="28" t="s">
        <v>49</v>
      </c>
      <c r="C27" s="28" t="s">
        <v>50</v>
      </c>
      <c r="D27" s="50" t="s">
        <v>51</v>
      </c>
      <c r="E27" s="51"/>
    </row>
    <row r="28" spans="2:5" ht="34" customHeight="1">
      <c r="B28" s="23" t="s">
        <v>52</v>
      </c>
      <c r="C28" s="23" t="s">
        <v>53</v>
      </c>
      <c r="D28" s="52" t="s">
        <v>54</v>
      </c>
      <c r="E28" s="53"/>
    </row>
    <row r="29" spans="2:5" ht="34" customHeight="1">
      <c r="B29" s="22" t="s">
        <v>55</v>
      </c>
      <c r="C29" s="22" t="s">
        <v>56</v>
      </c>
      <c r="D29" s="54" t="s">
        <v>57</v>
      </c>
      <c r="E29" s="55"/>
    </row>
    <row r="30" spans="2:5" ht="31">
      <c r="B30" s="23" t="s">
        <v>58</v>
      </c>
      <c r="C30" s="23" t="s">
        <v>59</v>
      </c>
      <c r="D30" s="52" t="s">
        <v>60</v>
      </c>
      <c r="E30" s="53"/>
    </row>
    <row r="31" spans="2:5" ht="34" customHeight="1">
      <c r="B31" s="29" t="s">
        <v>61</v>
      </c>
      <c r="C31" s="29" t="s">
        <v>62</v>
      </c>
      <c r="D31" s="56" t="s">
        <v>63</v>
      </c>
      <c r="E31" s="57"/>
    </row>
    <row r="32" spans="2:5" ht="31">
      <c r="B32" s="29" t="s">
        <v>64</v>
      </c>
      <c r="C32" s="29" t="s">
        <v>65</v>
      </c>
      <c r="D32" s="56" t="s">
        <v>66</v>
      </c>
      <c r="E32" s="57"/>
    </row>
    <row r="33" spans="2:5" ht="34" customHeight="1">
      <c r="B33" s="22" t="s">
        <v>67</v>
      </c>
      <c r="C33" s="22" t="s">
        <v>68</v>
      </c>
      <c r="D33" s="54" t="s">
        <v>69</v>
      </c>
      <c r="E33" s="55"/>
    </row>
    <row r="36" spans="2:5" ht="30" customHeight="1">
      <c r="B36" s="49" t="s">
        <v>70</v>
      </c>
      <c r="C36" s="36"/>
      <c r="D36" s="36"/>
      <c r="E36" s="36"/>
    </row>
  </sheetData>
  <mergeCells count="16">
    <mergeCell ref="B36:E36"/>
    <mergeCell ref="D27:E27"/>
    <mergeCell ref="D28:E28"/>
    <mergeCell ref="D29:E29"/>
    <mergeCell ref="D30:E30"/>
    <mergeCell ref="D31:E31"/>
    <mergeCell ref="D32:E32"/>
    <mergeCell ref="D33:E33"/>
    <mergeCell ref="B26:E26"/>
    <mergeCell ref="B18:E18"/>
    <mergeCell ref="B3:E3"/>
    <mergeCell ref="B2:E2"/>
    <mergeCell ref="B10:E10"/>
    <mergeCell ref="C6:E6"/>
    <mergeCell ref="C7:E7"/>
    <mergeCell ref="C8:E8"/>
  </mergeCells>
  <pageMargins left="0.75" right="0.75" top="1" bottom="1" header="0.5" footer="0.5"/>
  <pageSetup paperSize="9" orientation="portrait" horizontalDpi="0" verticalDpi="0"/>
  <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E30"/>
  <sheetViews>
    <sheetView zoomScale="63" workbookViewId="0">
      <selection activeCell="E16" sqref="E16"/>
    </sheetView>
  </sheetViews>
  <sheetFormatPr baseColWidth="10" defaultRowHeight="16"/>
  <cols>
    <col min="1" max="1" width="25.6640625" customWidth="1"/>
    <col min="2" max="2" width="66" customWidth="1"/>
    <col min="5" max="5" width="65.83203125" customWidth="1"/>
  </cols>
  <sheetData>
    <row r="1" spans="1:5" ht="33" customHeight="1">
      <c r="A1" s="60" t="s">
        <v>276</v>
      </c>
      <c r="B1" s="60"/>
      <c r="C1" s="60"/>
      <c r="D1" s="60"/>
      <c r="E1" s="30"/>
    </row>
    <row r="2" spans="1:5" ht="58" customHeight="1">
      <c r="A2" s="32" t="s">
        <v>4</v>
      </c>
      <c r="B2" s="58" t="s">
        <v>5</v>
      </c>
      <c r="C2" s="59"/>
      <c r="D2" s="59"/>
    </row>
    <row r="3" spans="1:5" ht="48" customHeight="1">
      <c r="A3" s="31" t="s">
        <v>277</v>
      </c>
      <c r="B3" s="61"/>
      <c r="C3" s="62"/>
      <c r="D3" s="62"/>
    </row>
    <row r="4" spans="1:5" ht="58" customHeight="1">
      <c r="A4" s="32" t="s">
        <v>6</v>
      </c>
      <c r="B4" s="70" t="s">
        <v>7</v>
      </c>
      <c r="C4" s="71"/>
      <c r="D4" s="71"/>
    </row>
    <row r="5" spans="1:5" ht="58" customHeight="1">
      <c r="A5" s="31" t="s">
        <v>8</v>
      </c>
      <c r="B5" s="72" t="s">
        <v>9</v>
      </c>
      <c r="C5" s="73"/>
      <c r="D5" s="73"/>
    </row>
    <row r="6" spans="1:5" ht="28" customHeight="1">
      <c r="A6" s="74" t="s">
        <v>278</v>
      </c>
      <c r="B6" s="75"/>
      <c r="C6" s="75"/>
      <c r="D6" s="75"/>
    </row>
    <row r="7" spans="1:5" ht="34" customHeight="1">
      <c r="A7" s="33" t="s">
        <v>13</v>
      </c>
      <c r="B7" s="65" t="s">
        <v>14</v>
      </c>
      <c r="C7" s="66"/>
      <c r="D7" s="66"/>
    </row>
    <row r="8" spans="1:5">
      <c r="A8" s="64"/>
      <c r="B8" s="64"/>
    </row>
    <row r="11" spans="1:5" ht="34" customHeight="1">
      <c r="A11" s="34" t="s">
        <v>15</v>
      </c>
      <c r="B11" s="67" t="s">
        <v>16</v>
      </c>
      <c r="C11" s="68"/>
      <c r="D11" s="69"/>
    </row>
    <row r="12" spans="1:5">
      <c r="A12" s="64"/>
      <c r="B12" s="64"/>
    </row>
    <row r="16" spans="1:5">
      <c r="A16" t="s">
        <v>279</v>
      </c>
    </row>
    <row r="20" spans="1:2" ht="26">
      <c r="A20" s="63" t="s">
        <v>280</v>
      </c>
      <c r="B20" s="63"/>
    </row>
    <row r="21" spans="1:2">
      <c r="A21" t="s">
        <v>71</v>
      </c>
      <c r="B21" t="s">
        <v>72</v>
      </c>
    </row>
    <row r="22" spans="1:2">
      <c r="A22" t="s">
        <v>73</v>
      </c>
      <c r="B22" s="2" t="s">
        <v>74</v>
      </c>
    </row>
    <row r="23" spans="1:2">
      <c r="A23" s="2" t="s">
        <v>75</v>
      </c>
      <c r="B23" s="2" t="s">
        <v>76</v>
      </c>
    </row>
    <row r="24" spans="1:2">
      <c r="A24" s="2" t="s">
        <v>77</v>
      </c>
      <c r="B24" s="2" t="s">
        <v>78</v>
      </c>
    </row>
    <row r="25" spans="1:2">
      <c r="A25" s="2" t="s">
        <v>79</v>
      </c>
      <c r="B25" s="2" t="s">
        <v>80</v>
      </c>
    </row>
    <row r="26" spans="1:2">
      <c r="A26" s="2" t="s">
        <v>39</v>
      </c>
      <c r="B26" s="2" t="s">
        <v>81</v>
      </c>
    </row>
    <row r="27" spans="1:2">
      <c r="A27" s="2" t="s">
        <v>82</v>
      </c>
      <c r="B27" s="2" t="s">
        <v>83</v>
      </c>
    </row>
    <row r="28" spans="1:2">
      <c r="A28" s="2" t="s">
        <v>84</v>
      </c>
      <c r="B28" s="2" t="s">
        <v>85</v>
      </c>
    </row>
    <row r="29" spans="1:2">
      <c r="A29" s="2" t="s">
        <v>86</v>
      </c>
      <c r="B29" s="2" t="s">
        <v>87</v>
      </c>
    </row>
    <row r="30" spans="1:2">
      <c r="A30" s="2" t="s">
        <v>88</v>
      </c>
      <c r="B30" s="2" t="s">
        <v>89</v>
      </c>
    </row>
  </sheetData>
  <mergeCells count="11">
    <mergeCell ref="B2:D2"/>
    <mergeCell ref="A1:D1"/>
    <mergeCell ref="B3:D3"/>
    <mergeCell ref="A20:B20"/>
    <mergeCell ref="A8:B8"/>
    <mergeCell ref="B7:D7"/>
    <mergeCell ref="B11:D11"/>
    <mergeCell ref="A12:B12"/>
    <mergeCell ref="B4:D4"/>
    <mergeCell ref="B5:D5"/>
    <mergeCell ref="A6:D6"/>
  </mergeCells>
  <pageMargins left="0.7" right="0.7" top="0.75" bottom="0.75" header="0.3" footer="0.3"/>
  <pageSetup paperSize="9" orientation="portrait" horizontalDpi="0" verticalDpi="0"/>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AF55"/>
  <sheetViews>
    <sheetView zoomScale="51" workbookViewId="0"/>
  </sheetViews>
  <sheetFormatPr baseColWidth="10" defaultRowHeight="16"/>
  <cols>
    <col min="11" max="11" width="15" customWidth="1"/>
    <col min="12" max="12" width="9.83203125" customWidth="1"/>
    <col min="13" max="13" width="15.1640625" customWidth="1"/>
    <col min="16" max="16" width="27.1640625" customWidth="1"/>
    <col min="17" max="17" width="47.33203125" customWidth="1"/>
    <col min="18" max="18" width="7.6640625" customWidth="1"/>
    <col min="19" max="19" width="25.6640625" customWidth="1"/>
  </cols>
  <sheetData>
    <row r="1" spans="1:20">
      <c r="A1" t="s">
        <v>90</v>
      </c>
    </row>
    <row r="2" spans="1:20" ht="24" customHeight="1">
      <c r="K2" s="5" t="s">
        <v>91</v>
      </c>
      <c r="L2" s="5" t="s">
        <v>92</v>
      </c>
      <c r="M2" s="5" t="s">
        <v>93</v>
      </c>
      <c r="P2" t="s">
        <v>94</v>
      </c>
    </row>
    <row r="3" spans="1:20" ht="24" customHeight="1">
      <c r="K3" s="5" t="s">
        <v>73</v>
      </c>
      <c r="L3" s="5">
        <v>85.05</v>
      </c>
      <c r="M3" s="5" t="s">
        <v>95</v>
      </c>
      <c r="P3" s="4" t="s">
        <v>96</v>
      </c>
      <c r="Q3" s="4" t="s">
        <v>72</v>
      </c>
      <c r="R3" s="4" t="s">
        <v>97</v>
      </c>
      <c r="S3" s="4" t="s">
        <v>98</v>
      </c>
      <c r="T3" s="4" t="s">
        <v>99</v>
      </c>
    </row>
    <row r="4" spans="1:20" ht="24" customHeight="1">
      <c r="K4" s="6" t="s">
        <v>75</v>
      </c>
      <c r="L4" s="5">
        <v>28.8</v>
      </c>
      <c r="M4" s="5" t="s">
        <v>100</v>
      </c>
      <c r="P4" t="s">
        <v>101</v>
      </c>
      <c r="Q4" t="s">
        <v>102</v>
      </c>
      <c r="R4" t="s">
        <v>103</v>
      </c>
      <c r="S4">
        <v>3</v>
      </c>
      <c r="T4" t="s">
        <v>104</v>
      </c>
    </row>
    <row r="5" spans="1:20" ht="24" customHeight="1">
      <c r="K5" s="6" t="s">
        <v>77</v>
      </c>
      <c r="L5" s="5">
        <v>4</v>
      </c>
      <c r="M5" s="5" t="s">
        <v>105</v>
      </c>
      <c r="P5" t="s">
        <v>106</v>
      </c>
      <c r="Q5" t="s">
        <v>107</v>
      </c>
      <c r="R5" t="s">
        <v>103</v>
      </c>
      <c r="S5">
        <v>3</v>
      </c>
      <c r="T5" t="s">
        <v>108</v>
      </c>
    </row>
    <row r="6" spans="1:20" ht="26" customHeight="1">
      <c r="K6" s="6" t="s">
        <v>79</v>
      </c>
      <c r="L6" s="7">
        <v>158.80000000000001</v>
      </c>
      <c r="M6" s="5" t="s">
        <v>95</v>
      </c>
      <c r="P6" t="s">
        <v>109</v>
      </c>
      <c r="Q6" t="s">
        <v>110</v>
      </c>
      <c r="R6" t="s">
        <v>103</v>
      </c>
      <c r="S6">
        <v>2</v>
      </c>
      <c r="T6" t="s">
        <v>111</v>
      </c>
    </row>
    <row r="7" spans="1:20" ht="24" customHeight="1">
      <c r="K7" s="6" t="s">
        <v>39</v>
      </c>
      <c r="L7" s="5">
        <v>25</v>
      </c>
      <c r="M7" s="5" t="s">
        <v>112</v>
      </c>
      <c r="P7" t="s">
        <v>113</v>
      </c>
      <c r="Q7" t="s">
        <v>114</v>
      </c>
      <c r="R7" t="s">
        <v>103</v>
      </c>
      <c r="S7">
        <v>4</v>
      </c>
      <c r="T7" t="s">
        <v>115</v>
      </c>
    </row>
    <row r="8" spans="1:20" ht="24" customHeight="1">
      <c r="K8" s="6" t="s">
        <v>82</v>
      </c>
      <c r="L8" s="5">
        <v>10</v>
      </c>
      <c r="M8" s="5" t="s">
        <v>116</v>
      </c>
      <c r="P8" t="s">
        <v>117</v>
      </c>
      <c r="Q8" t="s">
        <v>118</v>
      </c>
      <c r="R8" t="s">
        <v>103</v>
      </c>
      <c r="S8">
        <v>2</v>
      </c>
      <c r="T8" t="s">
        <v>119</v>
      </c>
    </row>
    <row r="9" spans="1:20" ht="24" customHeight="1">
      <c r="K9" s="6" t="s">
        <v>84</v>
      </c>
      <c r="L9" s="5">
        <v>5</v>
      </c>
      <c r="M9" s="5" t="s">
        <v>120</v>
      </c>
      <c r="P9" t="s">
        <v>121</v>
      </c>
      <c r="Q9" s="1" t="s">
        <v>122</v>
      </c>
      <c r="R9" t="s">
        <v>123</v>
      </c>
      <c r="S9">
        <v>14</v>
      </c>
      <c r="T9" t="s">
        <v>124</v>
      </c>
    </row>
    <row r="10" spans="1:20" ht="24" customHeight="1">
      <c r="K10" s="6" t="s">
        <v>86</v>
      </c>
      <c r="L10" s="5">
        <v>16</v>
      </c>
      <c r="M10" s="5" t="s">
        <v>105</v>
      </c>
      <c r="S10" t="s">
        <v>125</v>
      </c>
      <c r="T10" t="s">
        <v>126</v>
      </c>
    </row>
    <row r="11" spans="1:20" ht="24" customHeight="1">
      <c r="K11" s="6" t="s">
        <v>88</v>
      </c>
      <c r="L11" s="5">
        <v>14</v>
      </c>
      <c r="M11" s="5" t="s">
        <v>105</v>
      </c>
    </row>
    <row r="12" spans="1:20">
      <c r="K12" s="2"/>
    </row>
    <row r="13" spans="1:20">
      <c r="P13" t="s">
        <v>127</v>
      </c>
    </row>
    <row r="14" spans="1:20">
      <c r="K14" t="s">
        <v>128</v>
      </c>
      <c r="P14" s="4" t="s">
        <v>71</v>
      </c>
      <c r="Q14" s="4" t="s">
        <v>72</v>
      </c>
      <c r="R14" s="4" t="s">
        <v>97</v>
      </c>
      <c r="S14" s="4" t="s">
        <v>98</v>
      </c>
      <c r="T14" s="4" t="s">
        <v>99</v>
      </c>
    </row>
    <row r="15" spans="1:20">
      <c r="K15" t="s">
        <v>129</v>
      </c>
      <c r="P15" t="s">
        <v>130</v>
      </c>
      <c r="Q15" t="s">
        <v>131</v>
      </c>
      <c r="R15" t="s">
        <v>103</v>
      </c>
      <c r="S15">
        <v>3</v>
      </c>
      <c r="T15" t="s">
        <v>132</v>
      </c>
    </row>
    <row r="16" spans="1:20">
      <c r="K16" t="s">
        <v>133</v>
      </c>
      <c r="P16" t="s">
        <v>134</v>
      </c>
      <c r="Q16" t="s">
        <v>135</v>
      </c>
      <c r="R16" t="s">
        <v>103</v>
      </c>
      <c r="S16">
        <v>2</v>
      </c>
      <c r="T16" t="s">
        <v>136</v>
      </c>
    </row>
    <row r="17" spans="1:29">
      <c r="K17" t="s">
        <v>137</v>
      </c>
      <c r="P17" t="s">
        <v>138</v>
      </c>
      <c r="Q17" t="s">
        <v>139</v>
      </c>
      <c r="R17" t="s">
        <v>103</v>
      </c>
      <c r="S17">
        <v>5</v>
      </c>
      <c r="T17" t="s">
        <v>140</v>
      </c>
    </row>
    <row r="18" spans="1:29">
      <c r="P18" t="s">
        <v>141</v>
      </c>
      <c r="Q18" t="s">
        <v>142</v>
      </c>
      <c r="R18" t="s">
        <v>103</v>
      </c>
      <c r="S18">
        <v>4</v>
      </c>
      <c r="T18" t="s">
        <v>143</v>
      </c>
    </row>
    <row r="19" spans="1:29">
      <c r="P19" t="s">
        <v>144</v>
      </c>
      <c r="Q19" t="s">
        <v>145</v>
      </c>
      <c r="R19" t="s">
        <v>103</v>
      </c>
      <c r="S19">
        <v>2</v>
      </c>
      <c r="T19" t="s">
        <v>146</v>
      </c>
    </row>
    <row r="20" spans="1:29">
      <c r="P20" s="1" t="s">
        <v>147</v>
      </c>
      <c r="Q20" s="1" t="s">
        <v>148</v>
      </c>
      <c r="R20" t="s">
        <v>149</v>
      </c>
      <c r="S20">
        <f>S16+S19+S18+S17+S15</f>
        <v>16</v>
      </c>
      <c r="T20" t="s">
        <v>150</v>
      </c>
    </row>
    <row r="21" spans="1:29">
      <c r="S21" t="s">
        <v>125</v>
      </c>
      <c r="T21" t="s">
        <v>151</v>
      </c>
    </row>
    <row r="24" spans="1:29">
      <c r="A24" t="s">
        <v>152</v>
      </c>
      <c r="B24" t="s">
        <v>92</v>
      </c>
      <c r="C24" t="s">
        <v>93</v>
      </c>
    </row>
    <row r="25" spans="1:29">
      <c r="A25" t="s">
        <v>153</v>
      </c>
      <c r="B25">
        <v>298.63</v>
      </c>
      <c r="C25" t="s">
        <v>95</v>
      </c>
      <c r="I25" t="s">
        <v>154</v>
      </c>
      <c r="J25" t="s">
        <v>92</v>
      </c>
      <c r="K25" t="s">
        <v>93</v>
      </c>
      <c r="M25" t="s">
        <v>155</v>
      </c>
      <c r="N25" t="s">
        <v>92</v>
      </c>
      <c r="O25" t="s">
        <v>93</v>
      </c>
    </row>
    <row r="26" spans="1:29" ht="17" customHeight="1">
      <c r="A26" t="s">
        <v>156</v>
      </c>
      <c r="B26">
        <v>383.68</v>
      </c>
      <c r="C26" t="s">
        <v>95</v>
      </c>
      <c r="I26" t="s">
        <v>79</v>
      </c>
      <c r="J26" s="3">
        <v>158.80000000000001</v>
      </c>
      <c r="K26" t="s">
        <v>95</v>
      </c>
      <c r="M26" t="s">
        <v>82</v>
      </c>
      <c r="N26">
        <v>10</v>
      </c>
      <c r="O26" t="s">
        <v>116</v>
      </c>
      <c r="P26" t="s">
        <v>157</v>
      </c>
    </row>
    <row r="27" spans="1:29">
      <c r="A27" t="s">
        <v>73</v>
      </c>
      <c r="B27">
        <f>B26-B25</f>
        <v>85.050000000000011</v>
      </c>
      <c r="C27" t="s">
        <v>95</v>
      </c>
      <c r="J27" t="s">
        <v>158</v>
      </c>
    </row>
    <row r="29" spans="1:29">
      <c r="A29" t="s">
        <v>159</v>
      </c>
      <c r="B29" t="s">
        <v>92</v>
      </c>
      <c r="C29" t="s">
        <v>93</v>
      </c>
      <c r="M29" t="s">
        <v>160</v>
      </c>
      <c r="N29" t="s">
        <v>92</v>
      </c>
      <c r="O29" t="s">
        <v>93</v>
      </c>
    </row>
    <row r="30" spans="1:29">
      <c r="A30" t="s">
        <v>161</v>
      </c>
      <c r="B30">
        <v>28.8</v>
      </c>
      <c r="C30" t="s">
        <v>100</v>
      </c>
      <c r="D30" t="s">
        <v>158</v>
      </c>
      <c r="M30" t="s">
        <v>84</v>
      </c>
      <c r="N30">
        <v>5</v>
      </c>
      <c r="O30" t="s">
        <v>120</v>
      </c>
      <c r="P30" t="s">
        <v>157</v>
      </c>
    </row>
    <row r="32" spans="1:29">
      <c r="A32" t="s">
        <v>162</v>
      </c>
      <c r="W32" s="76" t="s">
        <v>163</v>
      </c>
      <c r="X32" s="36"/>
      <c r="Y32" s="36"/>
      <c r="Z32" s="36"/>
      <c r="AA32" s="36"/>
      <c r="AB32" s="36"/>
      <c r="AC32" s="36"/>
    </row>
    <row r="33" spans="23:32">
      <c r="W33" s="36"/>
      <c r="X33" s="77"/>
      <c r="Y33" s="77"/>
      <c r="Z33" s="77"/>
      <c r="AA33" s="77"/>
      <c r="AB33" s="77"/>
      <c r="AC33" s="36"/>
    </row>
    <row r="34" spans="23:32">
      <c r="W34" s="36"/>
      <c r="X34" s="77"/>
      <c r="Y34" s="77"/>
      <c r="Z34" s="77"/>
      <c r="AA34" s="77"/>
      <c r="AB34" s="77"/>
      <c r="AC34" s="36"/>
    </row>
    <row r="35" spans="23:32">
      <c r="W35" s="36"/>
      <c r="X35" s="36"/>
      <c r="Y35" s="36"/>
      <c r="Z35" s="36"/>
      <c r="AA35" s="36"/>
      <c r="AB35" s="36"/>
      <c r="AC35" s="36"/>
    </row>
    <row r="36" spans="23:32">
      <c r="W36" t="s">
        <v>164</v>
      </c>
      <c r="X36" t="s">
        <v>165</v>
      </c>
      <c r="Y36" t="s">
        <v>166</v>
      </c>
    </row>
    <row r="37" spans="23:32">
      <c r="W37">
        <v>20</v>
      </c>
      <c r="X37">
        <v>25</v>
      </c>
      <c r="Y37">
        <v>30</v>
      </c>
      <c r="AA37" t="s">
        <v>167</v>
      </c>
      <c r="AD37" t="s">
        <v>168</v>
      </c>
      <c r="AF37" t="s">
        <v>169</v>
      </c>
    </row>
    <row r="38" spans="23:32">
      <c r="AA38" t="s">
        <v>170</v>
      </c>
      <c r="AD38">
        <v>12</v>
      </c>
      <c r="AE38" t="s">
        <v>171</v>
      </c>
      <c r="AF38" t="s">
        <v>172</v>
      </c>
    </row>
    <row r="39" spans="23:32">
      <c r="AA39" t="s">
        <v>173</v>
      </c>
    </row>
    <row r="40" spans="23:32">
      <c r="AA40" t="s">
        <v>174</v>
      </c>
      <c r="AD40">
        <v>6</v>
      </c>
      <c r="AE40" t="s">
        <v>171</v>
      </c>
      <c r="AF40" t="s">
        <v>175</v>
      </c>
    </row>
    <row r="41" spans="23:32">
      <c r="AA41" t="s">
        <v>173</v>
      </c>
    </row>
    <row r="42" spans="23:32">
      <c r="AA42" t="s">
        <v>176</v>
      </c>
      <c r="AD42">
        <v>7</v>
      </c>
      <c r="AF42" t="s">
        <v>177</v>
      </c>
    </row>
    <row r="43" spans="23:32">
      <c r="AA43" t="s">
        <v>178</v>
      </c>
    </row>
    <row r="44" spans="23:32">
      <c r="AA44" t="s">
        <v>179</v>
      </c>
      <c r="AD44">
        <v>25</v>
      </c>
      <c r="AF44" t="s">
        <v>180</v>
      </c>
    </row>
    <row r="53" spans="1:4">
      <c r="B53" t="s">
        <v>92</v>
      </c>
      <c r="C53" t="s">
        <v>93</v>
      </c>
    </row>
    <row r="54" spans="1:4">
      <c r="A54" t="s">
        <v>181</v>
      </c>
      <c r="B54">
        <v>4</v>
      </c>
      <c r="C54" t="s">
        <v>105</v>
      </c>
      <c r="D54" t="s">
        <v>182</v>
      </c>
    </row>
    <row r="55" spans="1:4">
      <c r="B55" t="s">
        <v>183</v>
      </c>
      <c r="C55" s="2" t="s">
        <v>184</v>
      </c>
    </row>
  </sheetData>
  <mergeCells count="1">
    <mergeCell ref="W32:AC35"/>
  </mergeCell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I41"/>
  <sheetViews>
    <sheetView zoomScale="73" workbookViewId="0">
      <selection activeCell="B26" sqref="B26"/>
    </sheetView>
  </sheetViews>
  <sheetFormatPr baseColWidth="10" defaultRowHeight="16"/>
  <cols>
    <col min="1" max="1" width="14" customWidth="1"/>
    <col min="2" max="2" width="52" customWidth="1"/>
    <col min="3" max="3" width="28" customWidth="1"/>
    <col min="4" max="4" width="14" customWidth="1"/>
    <col min="5" max="5" width="34" customWidth="1"/>
    <col min="6" max="6" width="28" customWidth="1"/>
    <col min="7" max="7" width="12" customWidth="1"/>
    <col min="8" max="8" width="14" customWidth="1"/>
    <col min="9" max="9" width="42" customWidth="1"/>
  </cols>
  <sheetData>
    <row r="1" spans="1:9" ht="37.25" customHeight="1">
      <c r="A1" s="39" t="s">
        <v>185</v>
      </c>
      <c r="B1" s="36"/>
      <c r="C1" s="36"/>
      <c r="D1" s="36"/>
      <c r="E1" s="36"/>
      <c r="F1" s="36"/>
      <c r="G1" s="36"/>
      <c r="H1" s="36"/>
    </row>
    <row r="2" spans="1:9" ht="34" customHeight="1">
      <c r="A2" s="8" t="s">
        <v>71</v>
      </c>
      <c r="B2" s="8" t="s">
        <v>92</v>
      </c>
      <c r="C2" s="8" t="s">
        <v>93</v>
      </c>
      <c r="D2" s="8" t="s">
        <v>186</v>
      </c>
      <c r="F2" s="8" t="s">
        <v>187</v>
      </c>
      <c r="G2" s="8" t="s">
        <v>92</v>
      </c>
      <c r="H2" s="8" t="s">
        <v>93</v>
      </c>
      <c r="I2" s="8" t="s">
        <v>188</v>
      </c>
    </row>
    <row r="3" spans="1:9" ht="17" customHeight="1">
      <c r="A3" s="9" t="s">
        <v>73</v>
      </c>
      <c r="B3" s="10">
        <f>'Route 1'!$L$3</f>
        <v>85.05</v>
      </c>
      <c r="C3" s="9" t="s">
        <v>189</v>
      </c>
      <c r="D3" s="9" t="s">
        <v>190</v>
      </c>
      <c r="F3" s="9" t="s">
        <v>191</v>
      </c>
      <c r="G3" s="11">
        <v>100</v>
      </c>
      <c r="H3" s="9" t="s">
        <v>189</v>
      </c>
      <c r="I3" s="9" t="s">
        <v>192</v>
      </c>
    </row>
    <row r="4" spans="1:9" ht="17" customHeight="1">
      <c r="A4" s="9" t="s">
        <v>161</v>
      </c>
      <c r="B4" s="10">
        <f>'Route 1'!$L$4</f>
        <v>28.8</v>
      </c>
      <c r="C4" s="9" t="s">
        <v>193</v>
      </c>
      <c r="D4" s="9" t="s">
        <v>194</v>
      </c>
      <c r="F4" s="9" t="s">
        <v>195</v>
      </c>
      <c r="G4" s="11">
        <v>40</v>
      </c>
      <c r="H4" s="9" t="s">
        <v>193</v>
      </c>
      <c r="I4" s="9" t="s">
        <v>196</v>
      </c>
    </row>
    <row r="5" spans="1:9" ht="17" customHeight="1">
      <c r="A5" s="9" t="s">
        <v>181</v>
      </c>
      <c r="B5" s="10">
        <f>'Route 1'!$L$5</f>
        <v>4</v>
      </c>
      <c r="C5" s="9" t="s">
        <v>103</v>
      </c>
      <c r="D5" s="9" t="s">
        <v>197</v>
      </c>
      <c r="F5" s="9" t="s">
        <v>198</v>
      </c>
      <c r="G5" s="11">
        <v>5</v>
      </c>
      <c r="H5" s="9" t="s">
        <v>103</v>
      </c>
      <c r="I5" s="9" t="s">
        <v>199</v>
      </c>
    </row>
    <row r="6" spans="1:9" ht="17" customHeight="1">
      <c r="A6" s="9" t="s">
        <v>79</v>
      </c>
      <c r="B6" s="10">
        <f>'Route 1'!$L$6</f>
        <v>158.80000000000001</v>
      </c>
      <c r="C6" s="9" t="s">
        <v>189</v>
      </c>
      <c r="D6" s="9" t="s">
        <v>200</v>
      </c>
      <c r="F6" s="9" t="s">
        <v>201</v>
      </c>
      <c r="G6" s="11">
        <v>200</v>
      </c>
      <c r="H6" s="9" t="s">
        <v>189</v>
      </c>
      <c r="I6" s="9" t="s">
        <v>202</v>
      </c>
    </row>
    <row r="7" spans="1:9" ht="17" customHeight="1">
      <c r="A7" s="9" t="s">
        <v>39</v>
      </c>
      <c r="B7" s="10">
        <f>'Route 1'!$L$7</f>
        <v>25</v>
      </c>
      <c r="C7" s="9" t="s">
        <v>203</v>
      </c>
      <c r="D7" s="9" t="s">
        <v>204</v>
      </c>
      <c r="F7" s="9" t="s">
        <v>205</v>
      </c>
      <c r="G7" s="11">
        <v>25</v>
      </c>
      <c r="H7" s="9" t="s">
        <v>203</v>
      </c>
      <c r="I7" s="9" t="s">
        <v>206</v>
      </c>
    </row>
    <row r="8" spans="1:9" ht="17" customHeight="1">
      <c r="A8" s="9" t="s">
        <v>82</v>
      </c>
      <c r="B8" s="10">
        <f>'Route 1'!$L$8</f>
        <v>10</v>
      </c>
      <c r="C8" s="9" t="s">
        <v>116</v>
      </c>
      <c r="D8" s="9" t="s">
        <v>207</v>
      </c>
      <c r="F8" s="9" t="s">
        <v>208</v>
      </c>
      <c r="G8" s="11">
        <v>100000</v>
      </c>
      <c r="H8" s="9" t="s">
        <v>209</v>
      </c>
      <c r="I8" s="9" t="s">
        <v>210</v>
      </c>
    </row>
    <row r="9" spans="1:9" ht="17" customHeight="1">
      <c r="A9" s="9" t="s">
        <v>84</v>
      </c>
      <c r="B9" s="10">
        <f>'Route 1'!$L$9</f>
        <v>5</v>
      </c>
      <c r="C9" s="9" t="s">
        <v>120</v>
      </c>
      <c r="D9" s="9" t="s">
        <v>207</v>
      </c>
    </row>
    <row r="10" spans="1:9" ht="17" customHeight="1">
      <c r="A10" s="9" t="s">
        <v>147</v>
      </c>
      <c r="B10" s="10">
        <f>'Route 1'!$L$10</f>
        <v>16</v>
      </c>
      <c r="C10" s="9" t="s">
        <v>149</v>
      </c>
      <c r="D10" s="9" t="s">
        <v>211</v>
      </c>
    </row>
    <row r="11" spans="1:9" ht="17" customHeight="1">
      <c r="A11" s="9" t="s">
        <v>212</v>
      </c>
      <c r="B11" s="10">
        <f>'Route 1'!$L$11</f>
        <v>14</v>
      </c>
      <c r="C11" s="9" t="s">
        <v>149</v>
      </c>
      <c r="D11" s="9" t="s">
        <v>213</v>
      </c>
    </row>
    <row r="13" spans="1:9" ht="16" customHeight="1">
      <c r="A13" s="13" t="s">
        <v>214</v>
      </c>
      <c r="B13" s="13" t="s">
        <v>215</v>
      </c>
      <c r="C13" s="13" t="s">
        <v>216</v>
      </c>
      <c r="D13" s="13" t="s">
        <v>217</v>
      </c>
      <c r="E13" s="14" t="s">
        <v>72</v>
      </c>
    </row>
    <row r="14" spans="1:9" ht="16" customHeight="1">
      <c r="A14" s="15" t="s">
        <v>218</v>
      </c>
      <c r="B14" s="16" t="s">
        <v>219</v>
      </c>
      <c r="C14" s="20" t="s">
        <v>220</v>
      </c>
      <c r="D14" s="17">
        <f>$B$7*$B$8*$B$9*$B$3</f>
        <v>106312.5</v>
      </c>
      <c r="E14" s="15" t="s">
        <v>221</v>
      </c>
    </row>
    <row r="15" spans="1:9" ht="16" customHeight="1">
      <c r="A15" s="15" t="s">
        <v>222</v>
      </c>
      <c r="B15" s="16" t="s">
        <v>223</v>
      </c>
      <c r="C15" s="20" t="s">
        <v>224</v>
      </c>
      <c r="D15" s="18">
        <f>MIN($B$3/$G$3,1)</f>
        <v>0.85049999999999992</v>
      </c>
      <c r="E15" s="15" t="s">
        <v>225</v>
      </c>
    </row>
    <row r="16" spans="1:9" ht="16" customHeight="1">
      <c r="A16" s="15" t="s">
        <v>226</v>
      </c>
      <c r="B16" s="16" t="s">
        <v>227</v>
      </c>
      <c r="C16" s="20" t="s">
        <v>228</v>
      </c>
      <c r="D16" s="18">
        <f>MIN($B$4/$G$4,1)</f>
        <v>0.72</v>
      </c>
      <c r="E16" s="15" t="s">
        <v>229</v>
      </c>
    </row>
    <row r="17" spans="1:5" ht="16" customHeight="1">
      <c r="A17" s="15" t="s">
        <v>230</v>
      </c>
      <c r="B17" s="16" t="s">
        <v>231</v>
      </c>
      <c r="C17" s="20" t="s">
        <v>232</v>
      </c>
      <c r="D17" s="18">
        <f>MIN($B$5/$G$5,1)</f>
        <v>0.8</v>
      </c>
      <c r="E17" s="15" t="s">
        <v>233</v>
      </c>
    </row>
    <row r="18" spans="1:5" ht="16" customHeight="1">
      <c r="A18" s="15" t="s">
        <v>234</v>
      </c>
      <c r="B18" s="16" t="s">
        <v>235</v>
      </c>
      <c r="C18" s="20" t="s">
        <v>236</v>
      </c>
      <c r="D18" s="18">
        <f>MIN($B$6/$G$6,1)</f>
        <v>0.79400000000000004</v>
      </c>
      <c r="E18" s="15" t="s">
        <v>237</v>
      </c>
    </row>
    <row r="19" spans="1:5" ht="28.75" customHeight="1">
      <c r="A19" s="15" t="s">
        <v>238</v>
      </c>
      <c r="B19" s="16" t="s">
        <v>239</v>
      </c>
      <c r="C19" s="20" t="s">
        <v>240</v>
      </c>
      <c r="D19" s="18">
        <f>MIN(D14/$G$8,1)</f>
        <v>1</v>
      </c>
      <c r="E19" s="15" t="s">
        <v>241</v>
      </c>
    </row>
    <row r="20" spans="1:5" ht="16" customHeight="1">
      <c r="A20" s="15" t="s">
        <v>242</v>
      </c>
      <c r="B20" s="16" t="s">
        <v>243</v>
      </c>
      <c r="C20" s="20" t="s">
        <v>244</v>
      </c>
      <c r="D20" s="18">
        <f>MIN($B$7/$G$7,1)</f>
        <v>1</v>
      </c>
      <c r="E20" s="15" t="s">
        <v>245</v>
      </c>
    </row>
    <row r="21" spans="1:5" ht="16" customHeight="1">
      <c r="A21" s="15" t="s">
        <v>246</v>
      </c>
      <c r="B21" s="16" t="s">
        <v>247</v>
      </c>
      <c r="C21" s="20" t="s">
        <v>248</v>
      </c>
      <c r="D21" s="18">
        <f>$B$10/25</f>
        <v>0.64</v>
      </c>
      <c r="E21" s="15" t="s">
        <v>249</v>
      </c>
    </row>
    <row r="22" spans="1:5" ht="16" customHeight="1">
      <c r="A22" s="15" t="s">
        <v>250</v>
      </c>
      <c r="B22" s="16" t="s">
        <v>251</v>
      </c>
      <c r="C22" s="20" t="s">
        <v>252</v>
      </c>
      <c r="D22" s="18">
        <f>1-($B$11/25)</f>
        <v>0.43999999999999995</v>
      </c>
      <c r="E22" s="15" t="s">
        <v>253</v>
      </c>
    </row>
    <row r="23" spans="1:5" ht="28.75" customHeight="1">
      <c r="A23" s="15" t="s">
        <v>254</v>
      </c>
      <c r="B23" s="16" t="s">
        <v>255</v>
      </c>
      <c r="C23" s="20" t="s">
        <v>256</v>
      </c>
      <c r="D23" s="18">
        <f>0.35*D15+0.25*D16+0.25*D17+0.15*D18</f>
        <v>0.79677500000000001</v>
      </c>
      <c r="E23" s="15" t="s">
        <v>13</v>
      </c>
    </row>
    <row r="24" spans="1:5" ht="28.75" customHeight="1">
      <c r="A24" s="15" t="s">
        <v>257</v>
      </c>
      <c r="B24" s="16" t="s">
        <v>258</v>
      </c>
      <c r="C24" s="20" t="s">
        <v>259</v>
      </c>
      <c r="D24" s="19">
        <f>100*(0.3*D23+0.25*D19+0.15*D20+0.2*D21+0.1*D22)</f>
        <v>81.103250000000003</v>
      </c>
      <c r="E24" s="15" t="s">
        <v>260</v>
      </c>
    </row>
    <row r="27" spans="1:5" ht="17" customHeight="1">
      <c r="A27" s="8" t="s">
        <v>261</v>
      </c>
      <c r="B27" s="8" t="s">
        <v>262</v>
      </c>
      <c r="C27" s="8" t="s">
        <v>263</v>
      </c>
      <c r="D27" s="8" t="s">
        <v>264</v>
      </c>
    </row>
    <row r="28" spans="1:5" ht="17" customHeight="1">
      <c r="A28" s="9" t="s">
        <v>52</v>
      </c>
      <c r="B28" s="9" t="s">
        <v>265</v>
      </c>
      <c r="C28" s="10" t="str">
        <f>C21</f>
        <v>16 / 25</v>
      </c>
      <c r="D28" s="9" t="str">
        <f>IF(C21&gt;=0.5,"PASS","FAIL")</f>
        <v>PASS</v>
      </c>
    </row>
    <row r="29" spans="1:5" ht="17" customHeight="1">
      <c r="A29" s="9" t="s">
        <v>55</v>
      </c>
      <c r="B29" s="9" t="s">
        <v>266</v>
      </c>
      <c r="C29" s="10" t="str">
        <f>C22</f>
        <v>1 - (14 / 25)</v>
      </c>
      <c r="D29" s="9" t="str">
        <f>IF(C22&gt;=0.4,"PASS","FAIL")</f>
        <v>PASS</v>
      </c>
    </row>
    <row r="30" spans="1:5" ht="17" customHeight="1">
      <c r="A30" s="9" t="s">
        <v>267</v>
      </c>
      <c r="B30" s="9" t="s">
        <v>268</v>
      </c>
      <c r="C30" s="10" t="str">
        <f>C24</f>
        <v>100×(0.30×B + 0.25×L + 0.15×P + 0.20×T + 0.10×R)</v>
      </c>
      <c r="D30" s="9" t="str">
        <f>IF(C24&gt;=80,"PASS","BELOW ADVANCE")</f>
        <v>PASS</v>
      </c>
    </row>
    <row r="31" spans="1:5" ht="17" customHeight="1">
      <c r="A31" s="9" t="s">
        <v>269</v>
      </c>
      <c r="B31" s="9" t="s">
        <v>270</v>
      </c>
      <c r="C31" s="9"/>
      <c r="D31" s="12" t="str">
        <f>IF(C21&lt;0.5,"DO NOT ADVANCE",IF(C22&lt;0.4,"DO NOT ADVANCE / MAJOR ADAPTATION",IF(C24&gt;=80,"ADVANCE",IF(C24&gt;=60,"ADVANCE WITH ADAPTATIONS","DO NOT ADVANCE"))))</f>
        <v>ADVANCE</v>
      </c>
    </row>
    <row r="34" spans="1:8">
      <c r="A34" s="37" t="s">
        <v>271</v>
      </c>
      <c r="B34" s="36"/>
      <c r="C34" s="36"/>
      <c r="D34" s="36"/>
      <c r="E34" s="36"/>
      <c r="F34" s="36"/>
      <c r="G34" s="36"/>
      <c r="H34" s="36"/>
    </row>
    <row r="35" spans="1:8" ht="56" customHeight="1">
      <c r="A35" s="35" t="str">
        <f>"Route 1 passes the minimum technical threshold (T=C23) and the residual risk threshold (R=C31). The HAI score is C32, therefore the model decision is: "&amp;D31&amp;"."</f>
        <v>Route 1 passes the minimum technical threshold (T=C23) and the residual risk threshold (R=C31). The HAI score is C32, therefore the model decision is: ADVANCE.</v>
      </c>
      <c r="B35" s="36"/>
      <c r="C35" s="36"/>
      <c r="D35" s="36"/>
      <c r="E35" s="36"/>
      <c r="F35" s="36"/>
      <c r="G35" s="36"/>
      <c r="H35" s="36"/>
    </row>
    <row r="36" spans="1:8">
      <c r="A36" s="37" t="s">
        <v>272</v>
      </c>
      <c r="B36" s="36"/>
      <c r="C36" s="36"/>
      <c r="D36" s="36"/>
      <c r="E36" s="36"/>
      <c r="F36" s="36"/>
      <c r="G36" s="36"/>
      <c r="H36" s="36"/>
    </row>
    <row r="37" spans="1:8" ht="77.25" customHeight="1">
      <c r="A37" s="38" t="s">
        <v>273</v>
      </c>
      <c r="B37" s="36"/>
      <c r="C37" s="36"/>
      <c r="D37" s="36"/>
      <c r="E37" s="36"/>
      <c r="F37" s="36"/>
      <c r="G37" s="36"/>
      <c r="H37" s="36"/>
    </row>
    <row r="40" spans="1:8">
      <c r="A40" s="37" t="s">
        <v>274</v>
      </c>
      <c r="B40" s="36"/>
      <c r="C40" s="36"/>
      <c r="D40" s="36"/>
      <c r="E40" s="36"/>
      <c r="F40" s="36"/>
      <c r="G40" s="36"/>
      <c r="H40" s="36"/>
    </row>
    <row r="41" spans="1:8" ht="74.75" customHeight="1">
      <c r="A41" s="38" t="s">
        <v>275</v>
      </c>
      <c r="B41" s="36"/>
      <c r="C41" s="36"/>
      <c r="D41" s="36"/>
      <c r="E41" s="36"/>
      <c r="F41" s="36"/>
      <c r="G41" s="36"/>
      <c r="H41" s="36"/>
    </row>
  </sheetData>
  <mergeCells count="7">
    <mergeCell ref="A35:H35"/>
    <mergeCell ref="A34:H34"/>
    <mergeCell ref="A41:H41"/>
    <mergeCell ref="A36:H36"/>
    <mergeCell ref="A1:H1"/>
    <mergeCell ref="A37:H37"/>
    <mergeCell ref="A40:H40"/>
  </mergeCells>
  <conditionalFormatting sqref="D28:D30">
    <cfRule type="expression" dxfId="1" priority="1">
      <formula>D28="PASS"</formula>
    </cfRule>
    <cfRule type="expression" dxfId="0" priority="2">
      <formula>D28&lt;&gt;"PASS"</formula>
    </cfRule>
  </conditionalFormatting>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4</vt:i4>
      </vt:variant>
    </vt:vector>
  </HeadingPairs>
  <TitlesOfParts>
    <vt:vector size="4" baseType="lpstr">
      <vt:lpstr>HAI Model Overview</vt:lpstr>
      <vt:lpstr>General</vt:lpstr>
      <vt:lpstr>Route 1</vt:lpstr>
      <vt:lpstr>Route 1 Validation given inputs</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openpyxl</dc:creator>
  <cp:lastModifiedBy>frida .</cp:lastModifiedBy>
  <dcterms:created xsi:type="dcterms:W3CDTF">2026-05-27T23:33:56Z</dcterms:created>
  <dcterms:modified xsi:type="dcterms:W3CDTF">2026-05-28T00:28:17Z</dcterms:modified>
</cp:coreProperties>
</file>